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 tabRatio="601"/>
  </bookViews>
  <sheets>
    <sheet name="Приложение 1" sheetId="7" r:id="rId1"/>
    <sheet name="объемы финансирования" sheetId="9" r:id="rId2"/>
    <sheet name="Лист1" sheetId="8" r:id="rId3"/>
  </sheets>
  <definedNames>
    <definedName name="_bookmark3" localSheetId="1">'объемы финансирования'!$D$6</definedName>
    <definedName name="_xlnm.Print_Titles" localSheetId="0">'Приложение 1'!$25:$25</definedName>
    <definedName name="_xlnm.Print_Area" localSheetId="0">'Приложение 1'!$A$5:$AH$93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9" l="1"/>
  <c r="J7" i="9"/>
  <c r="J6" i="9" s="1"/>
  <c r="I7" i="9"/>
  <c r="I6" i="9" s="1"/>
  <c r="H7" i="9"/>
  <c r="H6" i="9" s="1"/>
  <c r="J19" i="9"/>
  <c r="J10" i="9" s="1"/>
  <c r="J9" i="9" s="1"/>
  <c r="I19" i="9"/>
  <c r="I10" i="9" s="1"/>
  <c r="I9" i="9" s="1"/>
  <c r="H19" i="9"/>
  <c r="H10" i="9" s="1"/>
  <c r="H9" i="9" s="1"/>
  <c r="AH54" i="7"/>
  <c r="AG54" i="7"/>
  <c r="AF54" i="7"/>
  <c r="AF51" i="7" s="1"/>
  <c r="AD42" i="7"/>
  <c r="AC42" i="7"/>
  <c r="AB87" i="7"/>
  <c r="AB65" i="7"/>
  <c r="AC87" i="7"/>
  <c r="F19" i="9"/>
  <c r="E17" i="9"/>
  <c r="K17" i="9" s="1"/>
  <c r="AC40" i="7"/>
  <c r="AC39" i="7" s="1"/>
  <c r="AC46" i="7"/>
  <c r="AC43" i="7" s="1"/>
  <c r="K20" i="9"/>
  <c r="F10" i="9"/>
  <c r="F9" i="9" s="1"/>
  <c r="E15" i="9"/>
  <c r="K15" i="9" s="1"/>
  <c r="E18" i="9"/>
  <c r="K18" i="9" s="1"/>
  <c r="AC34" i="7" l="1"/>
  <c r="AC33" i="7" s="1"/>
  <c r="AC45" i="7"/>
  <c r="F7" i="9"/>
  <c r="F6" i="9" s="1"/>
  <c r="E11" i="9"/>
  <c r="K11" i="9" s="1"/>
  <c r="K21" i="9"/>
  <c r="E14" i="9"/>
  <c r="E13" i="9" s="1"/>
  <c r="K13" i="9" s="1"/>
  <c r="E16" i="9"/>
  <c r="K16" i="9" s="1"/>
  <c r="AH87" i="7"/>
  <c r="AG87" i="7"/>
  <c r="AF87" i="7"/>
  <c r="AE87" i="7"/>
  <c r="AD87" i="7"/>
  <c r="AC59" i="7"/>
  <c r="AD59" i="7" s="1"/>
  <c r="AE59" i="7" s="1"/>
  <c r="AF59" i="7" s="1"/>
  <c r="AG59" i="7" s="1"/>
  <c r="AD34" i="7"/>
  <c r="AB51" i="7"/>
  <c r="AH39" i="7"/>
  <c r="AG39" i="7"/>
  <c r="AF39" i="7"/>
  <c r="AE39" i="7"/>
  <c r="E8" i="9" l="1"/>
  <c r="K8" i="9" s="1"/>
  <c r="K14" i="9"/>
  <c r="AH59" i="7"/>
  <c r="AH50" i="7"/>
  <c r="AG50" i="7"/>
  <c r="AF50" i="7"/>
  <c r="AE50" i="7"/>
  <c r="G19" i="9" s="1"/>
  <c r="G10" i="9" s="1"/>
  <c r="AD50" i="7"/>
  <c r="G9" i="9" l="1"/>
  <c r="G7" i="9"/>
  <c r="G6" i="9" s="1"/>
  <c r="AD39" i="7"/>
  <c r="AD33" i="7"/>
  <c r="AE34" i="7"/>
  <c r="AE33" i="7" s="1"/>
  <c r="AF34" i="7"/>
  <c r="AF33" i="7" s="1"/>
  <c r="AG34" i="7"/>
  <c r="AG33" i="7" s="1"/>
  <c r="AH34" i="7"/>
  <c r="AH33" i="7" s="1"/>
  <c r="AC50" i="7"/>
  <c r="AC58" i="7"/>
  <c r="AC75" i="7"/>
  <c r="AC79" i="7"/>
  <c r="AD43" i="7"/>
  <c r="AD58" i="7"/>
  <c r="AD79" i="7"/>
  <c r="AE43" i="7"/>
  <c r="AE58" i="7"/>
  <c r="AE79" i="7"/>
  <c r="AF43" i="7"/>
  <c r="AF58" i="7"/>
  <c r="AF68" i="7"/>
  <c r="AF79" i="7"/>
  <c r="AG43" i="7"/>
  <c r="AG58" i="7"/>
  <c r="AG68" i="7"/>
  <c r="AG79" i="7"/>
  <c r="AH43" i="7"/>
  <c r="AH58" i="7"/>
  <c r="AH68" i="7"/>
  <c r="AH79" i="7"/>
  <c r="AB46" i="7"/>
  <c r="AB50" i="7"/>
  <c r="AB58" i="7"/>
  <c r="AB68" i="7"/>
  <c r="AB79" i="7"/>
  <c r="AC51" i="7"/>
  <c r="AD51" i="7"/>
  <c r="AE51" i="7"/>
  <c r="AG51" i="7"/>
  <c r="AH51" i="7"/>
  <c r="AB52" i="7"/>
  <c r="AC52" i="7" s="1"/>
  <c r="AD52" i="7" s="1"/>
  <c r="AE52" i="7" s="1"/>
  <c r="AF52" i="7" s="1"/>
  <c r="AG52" i="7" s="1"/>
  <c r="AH52" i="7" s="1"/>
  <c r="AB38" i="7"/>
  <c r="AD44" i="7"/>
  <c r="AE44" i="7"/>
  <c r="AF44" i="7"/>
  <c r="AG44" i="7"/>
  <c r="AH44" i="7"/>
  <c r="AB42" i="7"/>
  <c r="AE70" i="7"/>
  <c r="AF70" i="7" s="1"/>
  <c r="AG70" i="7" s="1"/>
  <c r="AH70" i="7" s="1"/>
  <c r="AE69" i="7"/>
  <c r="AF69" i="7" s="1"/>
  <c r="AG69" i="7" s="1"/>
  <c r="AH69" i="7" s="1"/>
  <c r="E9" i="8"/>
  <c r="F9" i="8"/>
  <c r="G9" i="8"/>
  <c r="K9" i="8"/>
  <c r="I8" i="8"/>
  <c r="O8" i="8" s="1"/>
  <c r="P8" i="8" s="1"/>
  <c r="K8" i="8"/>
  <c r="L8" i="8" s="1"/>
  <c r="AH101" i="7"/>
  <c r="AG101" i="7"/>
  <c r="AF101" i="7"/>
  <c r="AH102" i="7"/>
  <c r="AG102" i="7"/>
  <c r="AF102" i="7"/>
  <c r="AE102" i="7"/>
  <c r="AD102" i="7"/>
  <c r="AC102" i="7"/>
  <c r="AB43" i="7" l="1"/>
  <c r="AB45" i="7"/>
  <c r="AE32" i="7"/>
  <c r="E19" i="9"/>
  <c r="E10" i="9" s="1"/>
  <c r="K10" i="9" s="1"/>
  <c r="AC32" i="7"/>
  <c r="AB44" i="7"/>
  <c r="AC44" i="7"/>
  <c r="AB34" i="7"/>
  <c r="AB33" i="7" s="1"/>
  <c r="AB39" i="7"/>
  <c r="I9" i="8"/>
  <c r="L9" i="8" s="1"/>
  <c r="AG57" i="7"/>
  <c r="AF57" i="7"/>
  <c r="AH32" i="7"/>
  <c r="AB57" i="7"/>
  <c r="AF32" i="7"/>
  <c r="AH57" i="7"/>
  <c r="AG32" i="7"/>
  <c r="AD32" i="7"/>
  <c r="AE68" i="7"/>
  <c r="AE57" i="7" s="1"/>
  <c r="AD68" i="7"/>
  <c r="AD57" i="7" s="1"/>
  <c r="AC68" i="7"/>
  <c r="AC57" i="7" s="1"/>
  <c r="AB32" i="7" l="1"/>
  <c r="AB26" i="7" s="1"/>
  <c r="AE26" i="7"/>
  <c r="AF26" i="7"/>
  <c r="AC26" i="7"/>
  <c r="AG26" i="7"/>
  <c r="AH26" i="7"/>
  <c r="AD26" i="7"/>
  <c r="E7" i="9" l="1"/>
  <c r="E9" i="9"/>
  <c r="K9" i="9" s="1"/>
  <c r="K7" i="9" l="1"/>
  <c r="K6" i="9" s="1"/>
  <c r="E6" i="9"/>
</calcChain>
</file>

<file path=xl/sharedStrings.xml><?xml version="1.0" encoding="utf-8"?>
<sst xmlns="http://schemas.openxmlformats.org/spreadsheetml/2006/main" count="607" uniqueCount="214">
  <si>
    <t>Гкал</t>
  </si>
  <si>
    <t>ед.</t>
  </si>
  <si>
    <t>тыс. руб.</t>
  </si>
  <si>
    <t>%</t>
  </si>
  <si>
    <t>Программа</t>
  </si>
  <si>
    <t>Подпрограмма</t>
  </si>
  <si>
    <t>Задача</t>
  </si>
  <si>
    <t>тыс.руб.</t>
  </si>
  <si>
    <t>куб.м.</t>
  </si>
  <si>
    <t>0</t>
  </si>
  <si>
    <t>6</t>
  </si>
  <si>
    <t>1</t>
  </si>
  <si>
    <t>2</t>
  </si>
  <si>
    <t>3</t>
  </si>
  <si>
    <t>4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</si>
  <si>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</si>
  <si>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</si>
  <si>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</si>
  <si>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КОСГУ</t>
  </si>
  <si>
    <t>15</t>
  </si>
  <si>
    <t>км</t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</si>
  <si>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</si>
  <si>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да - 1                  нет - 0</t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</si>
  <si>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</si>
  <si>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Характеристика муниципальной программы города Твери</t>
  </si>
  <si>
    <t xml:space="preserve">А.С. Беркутова </t>
  </si>
  <si>
    <t>ед</t>
  </si>
  <si>
    <t>32-19-43 (2854)</t>
  </si>
  <si>
    <t xml:space="preserve">Наименование товаров, работ, услуг                                                       </t>
  </si>
  <si>
    <t>Ед. измерения</t>
  </si>
  <si>
    <t>Количество</t>
  </si>
  <si>
    <t xml:space="preserve">Коммерческие предложения (руб./ед.изм.) 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</si>
  <si>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</si>
  <si>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</si>
  <si>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 xml:space="preserve">Потенциальный исполнитель
 № 1 вх.от 27.10.2022 
№ 174 
</t>
  </si>
  <si>
    <t xml:space="preserve">Потенциальный исполнитель               № 2 вх.от 25.10.2022 
№ 813
</t>
  </si>
  <si>
    <t xml:space="preserve">Потенциальный исполнитель              № 3 вх.от 28.10.2022 
№ 298         
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</si>
  <si>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</si>
  <si>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</si>
  <si>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</si>
  <si>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</si>
  <si>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</si>
  <si>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единицу, принятая Заказчиком (руб.)</t>
  </si>
  <si>
    <t>Н(М)ЦК,  принятая Заказчиком (руб.)</t>
  </si>
  <si>
    <t>Выполнение работ по развитию муниципальной геоинформационной системы тепловых сетей муниципального образования город Тверь</t>
  </si>
  <si>
    <t>шт.</t>
  </si>
  <si>
    <t>Итого</t>
  </si>
  <si>
    <t>2. Цель - цель муниципальной программы.</t>
  </si>
  <si>
    <t>3. Направление - направление муниципальной программы.</t>
  </si>
  <si>
    <t>5. Мероприятие (результат) - мероприятие муниципального проекта, комплекса процессных мероприятий.</t>
  </si>
  <si>
    <t>4.  Задача - задача муниципального проекта, комплекса процессных мероприятий.</t>
  </si>
  <si>
    <t>6. Показатель - показатель цели муниципальной программы, показатель задачи муниципального проекта, показатель задачи комплекса процессных мероприятий.</t>
  </si>
  <si>
    <t>7. Параметр мероприятия (результата) - показатель мероприятия структурного элемента муниципальной программы.</t>
  </si>
  <si>
    <t>Дополнительный аналитический код</t>
  </si>
  <si>
    <t>программа</t>
  </si>
  <si>
    <t>направление</t>
  </si>
  <si>
    <t xml:space="preserve">
программа
направление
тип структурного элемента</t>
  </si>
  <si>
    <t>структурный элемент (муниципальный проект, комплекс процессных мероприятий)</t>
  </si>
  <si>
    <t>задача муниципального проекта, комплекса процессных мероприятий</t>
  </si>
  <si>
    <t>мероприятие (результат)</t>
  </si>
  <si>
    <t>ответственный исполнитель, соисполнитель, участник муниципальной программы</t>
  </si>
  <si>
    <t>направление расходов (КЦСР 10 знаков)</t>
  </si>
  <si>
    <t>Код бюджетной классификации</t>
  </si>
  <si>
    <t>Код АИП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</si>
  <si>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</si>
  <si>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</si>
  <si>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t>Муниципальная программа, всего</t>
  </si>
  <si>
    <t>Финансовый год, предшествующий году начала реализации муниципальной программы,
2025 год</t>
  </si>
  <si>
    <t>тысяча рублей</t>
  </si>
  <si>
    <t>х</t>
  </si>
  <si>
    <r>
      <t xml:space="preserve">Задача 2  </t>
    </r>
    <r>
      <rPr>
        <sz val="10"/>
        <color rgb="FFFF000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</si>
  <si>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 xml:space="preserve">Показатель 1 </t>
    </r>
    <r>
      <rPr>
        <sz val="10"/>
        <color rgb="FFFF0000"/>
        <rFont val="Times New Roman"/>
        <family val="1"/>
        <charset val="204"/>
      </rPr>
      <t>«Процент ЦТП с системой открытого водоразбора в общем количестве ЦТП в городе Твери»</t>
    </r>
  </si>
  <si>
    <r>
      <t xml:space="preserve">Мероприятие 2.01 </t>
    </r>
    <r>
      <rPr>
        <sz val="10"/>
        <color rgb="FFFF0000"/>
        <rFont val="Times New Roman"/>
        <family val="1"/>
        <charset val="204"/>
      </rPr>
      <t xml:space="preserve"> «Реконструкция ЦТП города Твери с переводом на систему закрытого водоразбора»</t>
    </r>
  </si>
  <si>
    <r>
      <t>Показатель 1</t>
    </r>
    <r>
      <rPr>
        <sz val="10"/>
        <color rgb="FFFF000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закрытого водоразбора».</t>
    </r>
  </si>
  <si>
    <r>
      <t>Показатель 2</t>
    </r>
    <r>
      <rPr>
        <sz val="10"/>
        <color rgb="FFFF0000"/>
        <rFont val="Times New Roman"/>
        <family val="1"/>
        <charset val="204"/>
      </rPr>
      <t xml:space="preserve"> «Процент ЦТП в городе Твери с системой открытого водоразбора».</t>
    </r>
  </si>
  <si>
    <r>
      <t xml:space="preserve">Административное мероприятие 2.02 </t>
    </r>
    <r>
      <rPr>
        <sz val="10"/>
        <color rgb="FFFF0000"/>
        <rFont val="Times New Roman"/>
        <family val="1"/>
        <charset val="204"/>
      </rPr>
      <t>«Согласование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Твери»</t>
    </r>
  </si>
  <si>
    <t>балл</t>
  </si>
  <si>
    <t>«Коммунальное хозяйство города Твери»</t>
  </si>
  <si>
    <t>1. Муниципальная программа - муниципальная  программа города Твери «Коммунальное хозяйство города Твери»</t>
  </si>
  <si>
    <r>
      <t>Цель 1  «</t>
    </r>
    <r>
      <rPr>
        <sz val="11"/>
        <rFont val="Times New Roman"/>
        <family val="1"/>
        <charset val="204"/>
      </rPr>
      <t>Повышение качества и надежности жилищно-коммунальных услуг и условий проживания граждан на территории муниципального образования городской округ город Тверь»</t>
    </r>
  </si>
  <si>
    <t>00000</t>
  </si>
  <si>
    <t>99999</t>
  </si>
  <si>
    <t>06</t>
  </si>
  <si>
    <t>01</t>
  </si>
  <si>
    <t>-</t>
  </si>
  <si>
    <t>02</t>
  </si>
  <si>
    <t>03</t>
  </si>
  <si>
    <t>04</t>
  </si>
  <si>
    <t>20</t>
  </si>
  <si>
    <t>23</t>
  </si>
  <si>
    <t>14</t>
  </si>
  <si>
    <t>16</t>
  </si>
  <si>
    <t>17</t>
  </si>
  <si>
    <t>18</t>
  </si>
  <si>
    <t>19</t>
  </si>
  <si>
    <t>21</t>
  </si>
  <si>
    <t>22</t>
  </si>
  <si>
    <t>00</t>
  </si>
  <si>
    <t>И</t>
  </si>
  <si>
    <t>51541</t>
  </si>
  <si>
    <t>49</t>
  </si>
  <si>
    <t>А1542</t>
  </si>
  <si>
    <t>47</t>
  </si>
  <si>
    <t>S011L</t>
  </si>
  <si>
    <t>S0121</t>
  </si>
  <si>
    <t>40</t>
  </si>
  <si>
    <t>Муниципальные проекты:</t>
  </si>
  <si>
    <t>51542</t>
  </si>
  <si>
    <r>
      <t xml:space="preserve">Муниципальный проект «Строительство котельной «Затверецкая» (I-II этапы)», </t>
    </r>
    <r>
      <rPr>
        <i/>
        <sz val="11"/>
        <rFont val="Times New Roman"/>
        <family val="1"/>
        <charset val="204"/>
      </rPr>
      <t>не входящий в состав национальных проектов и реализуемый в рамках АИП Тверской области</t>
    </r>
    <r>
      <rPr>
        <sz val="11"/>
        <rFont val="Times New Roman"/>
        <family val="1"/>
        <charset val="204"/>
      </rPr>
      <t xml:space="preserve">
</t>
    </r>
  </si>
  <si>
    <r>
      <t xml:space="preserve">Муниципальный проект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детей. (в т.ч. ПИР)»,  </t>
    </r>
    <r>
      <rPr>
        <i/>
        <sz val="11"/>
        <rFont val="Times New Roman"/>
        <family val="1"/>
        <charset val="204"/>
      </rPr>
      <t xml:space="preserve">реализуемый в рамках государственных программ Тверской области </t>
    </r>
  </si>
  <si>
    <r>
      <t xml:space="preserve">Параметр 1 </t>
    </r>
    <r>
      <rPr>
        <sz val="11"/>
        <rFont val="Times New Roman"/>
        <family val="1"/>
        <charset val="204"/>
      </rPr>
      <t>«Количество разработанных проектно-сметных документаций для строительства объекта»</t>
    </r>
  </si>
  <si>
    <r>
      <t xml:space="preserve">Параметр 2  </t>
    </r>
    <r>
      <rPr>
        <sz val="11"/>
        <rFont val="Times New Roman"/>
        <family val="1"/>
        <charset val="204"/>
      </rPr>
      <t>«Количество построенных котельных»</t>
    </r>
  </si>
  <si>
    <r>
      <t xml:space="preserve">Параметр 1 </t>
    </r>
    <r>
      <rPr>
        <sz val="11"/>
        <rFont val="Times New Roman"/>
        <family val="1"/>
        <charset val="204"/>
      </rPr>
      <t>«Разработанная проектно-сметная документация для строительства объектов инженерной инфраструктуры»</t>
    </r>
  </si>
  <si>
    <r>
      <rPr>
        <b/>
        <sz val="11"/>
        <rFont val="Times New Roman"/>
        <family val="1"/>
        <charset val="204"/>
      </rPr>
      <t>Параметр 1</t>
    </r>
    <r>
      <rPr>
        <sz val="11"/>
        <rFont val="Times New Roman"/>
        <family val="1"/>
        <charset val="204"/>
      </rPr>
      <t xml:space="preserve"> «Протяженность тепловых сетей (по каналу), на которых проведен капитальный ремонт» </t>
    </r>
  </si>
  <si>
    <r>
      <t xml:space="preserve">Показатель 1 </t>
    </r>
    <r>
      <rPr>
        <sz val="11"/>
        <rFont val="Times New Roman"/>
        <family val="1"/>
        <charset val="204"/>
      </rPr>
      <t>«Процент муниципальных сетей города Твери от общей протяженности существующих сетей в городе Твери»</t>
    </r>
  </si>
  <si>
    <r>
      <t xml:space="preserve">Мероприятие 1.01 </t>
    </r>
    <r>
      <rPr>
        <sz val="11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</si>
  <si>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Параметр 1 </t>
    </r>
    <r>
      <rPr>
        <sz val="11"/>
        <rFont val="Times New Roman"/>
        <family val="1"/>
        <charset val="204"/>
      </rPr>
      <t xml:space="preserve"> «Количество выявленных  бесхозяйных объектов электро-, газо-, тепло, водоснабжения и водоотведения»</t>
    </r>
  </si>
  <si>
    <r>
      <t xml:space="preserve">Параметр 2 </t>
    </r>
    <r>
      <rPr>
        <sz val="11"/>
        <rFont val="Times New Roman"/>
        <family val="1"/>
        <charset val="204"/>
      </rPr>
      <t xml:space="preserve"> «Процент переданных на обслуживание в РСО бесхозяйных объектов электро-, газо-, тепло-, водоснабжения и водоотведения»</t>
    </r>
  </si>
  <si>
    <r>
      <t>Мероприятие 1.02 «</t>
    </r>
    <r>
      <rPr>
        <sz val="11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</si>
  <si>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Параметр 1 </t>
    </r>
    <r>
      <rPr>
        <sz val="11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</si>
  <si>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 xml:space="preserve">Параметр 1 </t>
    </r>
    <r>
      <rPr>
        <sz val="11"/>
        <rFont val="Times New Roman"/>
        <family val="1"/>
        <charset val="204"/>
      </rPr>
      <t xml:space="preserve"> «Протяженность отремонтированных бесхозяйных сетей теплоснабжения»</t>
    </r>
  </si>
  <si>
    <r>
      <t xml:space="preserve">Параметр 2 </t>
    </r>
    <r>
      <rPr>
        <sz val="11"/>
        <rFont val="Times New Roman"/>
        <family val="1"/>
        <charset val="204"/>
      </rPr>
      <t xml:space="preserve"> «Протяженность отремонтированных бесхозяйных сетей водоснабжения и водоотведения»</t>
    </r>
  </si>
  <si>
    <r>
      <t>Задача 2  «</t>
    </r>
    <r>
      <rPr>
        <sz val="11"/>
        <rFont val="Times New Roman"/>
        <family val="1"/>
        <charset val="204"/>
      </rPr>
      <t>Снижение количества отключений услуг тепло-, и  водоснабжения»</t>
    </r>
  </si>
  <si>
    <r>
      <t xml:space="preserve">Показатель 1 </t>
    </r>
    <r>
      <rPr>
        <sz val="11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</si>
  <si>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1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</si>
  <si>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Мероприятие 2.01  </t>
    </r>
    <r>
      <rPr>
        <sz val="11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</si>
  <si>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 xml:space="preserve">Параметр 1 </t>
    </r>
    <r>
      <rPr>
        <sz val="11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</si>
  <si>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Параметр 2 </t>
    </r>
    <r>
      <rPr>
        <sz val="11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</si>
  <si>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Параметр 3 </t>
    </r>
    <r>
      <rPr>
        <sz val="11"/>
        <rFont val="Times New Roman"/>
        <family val="1"/>
        <charset val="204"/>
      </rPr>
      <t>«Протяженность отремонтированных  муниципальных тепловых сетей»</t>
    </r>
  </si>
  <si>
    <r>
      <t xml:space="preserve">Мероприятие 2.02  </t>
    </r>
    <r>
      <rPr>
        <sz val="11"/>
        <rFont val="Times New Roman"/>
        <family val="1"/>
        <charset val="204"/>
      </rPr>
      <t xml:space="preserve"> «Устранение аварийных ситуаций на объектах жилищно-коммунального хозяйства»</t>
    </r>
  </si>
  <si>
    <r>
      <t xml:space="preserve">Параметр 1 </t>
    </r>
    <r>
      <rPr>
        <sz val="11"/>
        <rFont val="Times New Roman"/>
        <family val="1"/>
        <charset val="204"/>
      </rPr>
      <t xml:space="preserve">«Количество отремонтированных коммунальных объектов » </t>
    </r>
  </si>
  <si>
    <r>
      <t>Мероприятие 2.03   «</t>
    </r>
    <r>
      <rPr>
        <sz val="11"/>
        <rFont val="Times New Roman"/>
        <family val="1"/>
        <charset val="204"/>
      </rPr>
      <t>Изготовление проектной и сметной  документации на строительство, реконструкцию, ремонт объектов инженерной инфраструктуры города Твери</t>
    </r>
    <r>
      <rPr>
        <b/>
        <sz val="11"/>
        <rFont val="Times New Roman"/>
        <family val="1"/>
        <charset val="204"/>
      </rPr>
      <t>»</t>
    </r>
  </si>
  <si>
    <r>
      <t xml:space="preserve">Показатель 1 </t>
    </r>
    <r>
      <rPr>
        <sz val="11"/>
        <rFont val="Times New Roman"/>
        <family val="1"/>
        <charset val="204"/>
      </rPr>
      <t>«Согласование инвестиционных программ ресурсоснабжающих организаций»
1 - выполнено / 0 - не выполнено</t>
    </r>
  </si>
  <si>
    <r>
      <t>Показатель 1 «</t>
    </r>
    <r>
      <rPr>
        <sz val="11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</t>
    </r>
  </si>
  <si>
    <r>
      <t>Показатель 2 «</t>
    </r>
    <r>
      <rPr>
        <sz val="11"/>
        <rFont val="Times New Roman"/>
        <family val="1"/>
        <charset val="204"/>
      </rPr>
      <t>Фактический объем потерь воды при ее передаче по распределительным сетям»</t>
    </r>
  </si>
  <si>
    <r>
      <t>Параметр 1 «</t>
    </r>
    <r>
      <rPr>
        <sz val="11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</si>
  <si>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r>
      <t xml:space="preserve">Параметр 2 </t>
    </r>
    <r>
      <rPr>
        <sz val="11"/>
        <rFont val="Times New Roman"/>
        <family val="1"/>
        <charset val="204"/>
      </rPr>
      <t xml:space="preserve">«Количество  ресурсоснабжающих организаций  вошедших в фокусную группу, по которым проведет мониторинг» </t>
    </r>
  </si>
  <si>
    <r>
      <t xml:space="preserve">Показатель 1 </t>
    </r>
    <r>
      <rPr>
        <sz val="11"/>
        <rFont val="Times New Roman"/>
        <family val="1"/>
        <charset val="204"/>
      </rPr>
      <t>«Уровень износа объектов теплоснабжения  города Твери</t>
    </r>
    <r>
      <rPr>
        <b/>
        <sz val="11"/>
        <rFont val="Times New Roman"/>
        <family val="1"/>
        <charset val="204"/>
      </rPr>
      <t>»</t>
    </r>
  </si>
  <si>
    <r>
      <t xml:space="preserve">Показатель 2 </t>
    </r>
    <r>
      <rPr>
        <sz val="11"/>
        <rFont val="Times New Roman"/>
        <family val="1"/>
        <charset val="204"/>
      </rPr>
      <t>«Уровень износа объектов водоснабжения города Твери</t>
    </r>
    <r>
      <rPr>
        <b/>
        <sz val="11"/>
        <rFont val="Times New Roman"/>
        <family val="1"/>
        <charset val="204"/>
      </rPr>
      <t>»</t>
    </r>
  </si>
  <si>
    <r>
      <t xml:space="preserve">Показатель 3 </t>
    </r>
    <r>
      <rPr>
        <sz val="11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</si>
  <si>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1"/>
        <rFont val="Times New Roman"/>
        <family val="1"/>
        <charset val="204"/>
      </rPr>
      <t>«Доля населения, удовлетворенного жилищными и коммунальными услугами</t>
    </r>
    <r>
      <rPr>
        <b/>
        <sz val="11"/>
        <rFont val="Times New Roman"/>
        <family val="1"/>
        <charset val="204"/>
      </rPr>
      <t>»</t>
    </r>
  </si>
  <si>
    <r>
      <t>Параметр 1 «</t>
    </r>
    <r>
      <rPr>
        <sz val="11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образовани»</t>
    </r>
  </si>
  <si>
    <r>
      <t>Параметр 1 «</t>
    </r>
    <r>
      <rPr>
        <sz val="11"/>
        <rFont val="Times New Roman"/>
        <family val="1"/>
        <charset val="204"/>
      </rPr>
      <t>Количество актуализированных схем коммунального теплоснабжения муниципального образовани»</t>
    </r>
  </si>
  <si>
    <r>
      <rPr>
        <b/>
        <sz val="11"/>
        <rFont val="Times New Roman"/>
        <family val="1"/>
        <charset val="204"/>
      </rPr>
      <t>Параметр 1</t>
    </r>
    <r>
      <rPr>
        <sz val="11"/>
        <rFont val="Times New Roman"/>
        <family val="1"/>
        <charset val="204"/>
      </rPr>
      <t xml:space="preserve"> «Протяженность построенных и (или)  реконструированных объектов  водоснабжения и водоотведения»</t>
    </r>
  </si>
  <si>
    <r>
      <rPr>
        <b/>
        <sz val="11"/>
        <rFont val="Times New Roman"/>
        <family val="1"/>
        <charset val="204"/>
      </rPr>
      <t xml:space="preserve">Мероприятие 1.1 </t>
    </r>
    <r>
      <rPr>
        <sz val="11"/>
        <rFont val="Times New Roman"/>
        <family val="1"/>
        <charset val="204"/>
      </rPr>
      <t>«Строительство напорного трубопровода от КНС № 4А до дюкера через р. Тверцу диам. 600 мм, 1500 п.м.)»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</si>
  <si>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>«Количество отремонтированных объектов в текущем году»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</si>
  <si>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>«Количество построенных и (или) реконструированных объектов»</t>
    </r>
  </si>
  <si>
    <r>
      <t>Муниципальный проект «Модернизация коммунальной инфраструктуры города Твери»,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реализуемый в рамках регионального проекта «Модернизация коммунальной инфраструктуры Тверской области», входящего в состав национального проект «Инфраструктура для жизни».</t>
    </r>
    <r>
      <rPr>
        <sz val="11"/>
        <rFont val="Times New Roman"/>
        <family val="1"/>
        <charset val="204"/>
      </rPr>
      <t xml:space="preserve"> 
</t>
    </r>
    <r>
      <rPr>
        <b/>
        <sz val="11"/>
        <rFont val="Times New Roman"/>
        <family val="1"/>
        <charset val="204"/>
      </rPr>
      <t xml:space="preserve">
</t>
    </r>
  </si>
  <si>
    <r>
      <t xml:space="preserve">Задача 3 </t>
    </r>
    <r>
      <rPr>
        <sz val="11"/>
        <rFont val="Times New Roman"/>
        <family val="1"/>
        <charset val="204"/>
      </rPr>
      <t>«Снижение потерь в процессе производства и передачи энергоресурсов»</t>
    </r>
  </si>
  <si>
    <r>
      <t xml:space="preserve">Задача 4   </t>
    </r>
    <r>
      <rPr>
        <sz val="11"/>
        <rFont val="Times New Roman"/>
        <family val="1"/>
        <charset val="204"/>
      </rPr>
      <t>«Актуализация схем теплоснабжения, водоснабжения и водоотведения муниципального образования город Тверь»</t>
    </r>
  </si>
  <si>
    <r>
      <t>Мероприятие 4.01 «</t>
    </r>
    <r>
      <rPr>
        <sz val="11"/>
        <rFont val="Times New Roman"/>
        <family val="1"/>
        <charset val="204"/>
      </rPr>
      <t>Актуализация схемы коммунального водоснабжения и водоотведения муниципального образования городского округа город Тверь»</t>
    </r>
  </si>
  <si>
    <r>
      <t>Мероприятие 4.02 «</t>
    </r>
    <r>
      <rPr>
        <sz val="11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2032 года»</t>
    </r>
  </si>
  <si>
    <t>06 1 И3 51541</t>
  </si>
  <si>
    <t>06 1 00 00000</t>
  </si>
  <si>
    <t>06 1 ИЗ 00000</t>
  </si>
  <si>
    <t>06 1 И3 51542</t>
  </si>
  <si>
    <t>06 1 И3 А1542</t>
  </si>
  <si>
    <t>06 2 00 00000</t>
  </si>
  <si>
    <t>06 2 01 00000</t>
  </si>
  <si>
    <t>06 2 01 S011L</t>
  </si>
  <si>
    <t>06 2 02 00000</t>
  </si>
  <si>
    <r>
      <t xml:space="preserve">Параметр 2 </t>
    </r>
    <r>
      <rPr>
        <sz val="11"/>
        <rFont val="Times New Roman"/>
        <family val="1"/>
        <charset val="204"/>
      </rPr>
      <t>«Степень выполнения строительно-монтажных работ на объектах»</t>
    </r>
  </si>
  <si>
    <r>
      <t xml:space="preserve">Задача 1 </t>
    </r>
    <r>
      <rPr>
        <sz val="11"/>
        <rFont val="Times New Roman"/>
        <family val="1"/>
        <charset val="204"/>
      </rPr>
      <t>«Повышение надежности и эффективности функционирования объектов коммунального хозяйства не переданных на обслуживание ресурсоснабжающим организациям»</t>
    </r>
  </si>
  <si>
    <t>06 4 00 00000</t>
  </si>
  <si>
    <t>06 4 01 00000</t>
  </si>
  <si>
    <t>06 4 01 99999</t>
  </si>
  <si>
    <t>06 4 02 00000</t>
  </si>
  <si>
    <t>06 4 02 99999</t>
  </si>
  <si>
    <t>06 4 03 00000</t>
  </si>
  <si>
    <t>06 4 03 99999</t>
  </si>
  <si>
    <t>06 4 04 00000</t>
  </si>
  <si>
    <t>06 4 04 99999</t>
  </si>
  <si>
    <t>06 0 00 000</t>
  </si>
  <si>
    <t>06.2.02.S0121</t>
  </si>
  <si>
    <r>
      <rPr>
        <b/>
        <sz val="11"/>
        <rFont val="Times New Roman"/>
        <family val="1"/>
        <charset val="204"/>
      </rPr>
      <t>Мероприятие 2.1</t>
    </r>
    <r>
      <rPr>
        <sz val="11"/>
        <rFont val="Times New Roman"/>
        <family val="1"/>
        <charset val="204"/>
      </rPr>
      <t xml:space="preserve"> Обеспечение инженерной инфраструктурой земельных участков, подлежащих предоставлению для жилищного строительства семьям, имеющим трех и более детей</t>
    </r>
  </si>
  <si>
    <r>
      <t xml:space="preserve">Мероприятие 1.2 </t>
    </r>
    <r>
      <rPr>
        <sz val="11"/>
        <rFont val="Times New Roman"/>
        <family val="1"/>
        <charset val="204"/>
      </rPr>
      <t xml:space="preserve"> «Капитальный ремонт  распределительных тепловых сетей в рамках национального проекта "Инфраструктура для жизни» </t>
    </r>
  </si>
  <si>
    <r>
      <t xml:space="preserve">Показатель 1 </t>
    </r>
    <r>
      <rPr>
        <sz val="11"/>
        <rFont val="Times New Roman"/>
        <family val="1"/>
        <charset val="204"/>
      </rPr>
      <t>«Количество выделенных земельных участков для жилищного строительства многодетным (нарастающим итогом)»</t>
    </r>
  </si>
  <si>
    <r>
      <t xml:space="preserve">Мероприятие 1.03 </t>
    </r>
    <r>
      <rPr>
        <sz val="11"/>
        <rFont val="Times New Roman"/>
        <family val="1"/>
        <charset val="204"/>
      </rPr>
      <t>«Содержание и обслуживание бесхозяйных объектов теплоснабжения, водоснабжения и водоотведения»</t>
    </r>
  </si>
  <si>
    <r>
      <t xml:space="preserve">Мероприятие 3.01 </t>
    </r>
    <r>
      <rPr>
        <sz val="11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</t>
    </r>
  </si>
  <si>
    <r>
      <t xml:space="preserve">Параметр 1 </t>
    </r>
    <r>
      <rPr>
        <sz val="11"/>
        <rFont val="Times New Roman"/>
        <family val="1"/>
        <charset val="204"/>
      </rPr>
      <t>«Количество мониторингов»</t>
    </r>
  </si>
  <si>
    <t>2.3</t>
  </si>
  <si>
    <t>2.2</t>
  </si>
  <si>
    <t>2.1</t>
  </si>
  <si>
    <t>ед. в год</t>
  </si>
  <si>
    <t>ед.иница измерения (по Общероссийскому классификатору ед.иниц измерения)</t>
  </si>
  <si>
    <r>
      <t xml:space="preserve">Мероприятие 3.02 </t>
    </r>
    <r>
      <rPr>
        <sz val="11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
 1 - выполнено / 0 - не выполнено</t>
    </r>
  </si>
  <si>
    <t>всего</t>
  </si>
  <si>
    <t>Муниципальная программа «Коммунальное хозяйство города Твери» (всего), в том числе:</t>
  </si>
  <si>
    <t>бюджет города Твери (всего), из них:</t>
  </si>
  <si>
    <t>межбюджетные трансферты из бюджета Тверской области</t>
  </si>
  <si>
    <t>Муниципальные проекты (всего), в том числе:</t>
  </si>
  <si>
    <t>дополнительные расходы за счет бюджета города Твери, относительно соглашения по предоставлению субсидии из федерального бюджета</t>
  </si>
  <si>
    <t>Комплекс процессных (всего), в том числе:</t>
  </si>
  <si>
    <t>местный бюджет города Твери (всего), из них:</t>
  </si>
  <si>
    <t>№</t>
  </si>
  <si>
    <t>п/п</t>
  </si>
  <si>
    <t>Наименование муниципальной программы,</t>
  </si>
  <si>
    <t>структурного элемента / источник финансового обеспечения</t>
  </si>
  <si>
    <t>Объем финансового обеспечения по годам реализации, тыс. рублей</t>
  </si>
  <si>
    <t>4. Финансовое обеспечение муниципальной программы</t>
  </si>
  <si>
    <r>
      <rPr>
        <b/>
        <sz val="11"/>
        <rFont val="Times New Roman"/>
        <family val="1"/>
        <charset val="204"/>
      </rPr>
      <t xml:space="preserve">Мероприятие 1.1 </t>
    </r>
    <r>
      <rPr>
        <sz val="11"/>
        <rFont val="Times New Roman"/>
        <family val="1"/>
        <charset val="204"/>
      </rPr>
      <t xml:space="preserve">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 (в т.ч.ПИР)» </t>
    </r>
  </si>
  <si>
    <t>А011L</t>
  </si>
  <si>
    <t>06 2 01 А011L</t>
  </si>
  <si>
    <r>
      <t>Муниципальный проект «Модернизация коммунальной инфраструктуры города Твери»,</t>
    </r>
    <r>
      <rPr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реализуемый в рамках регионального проекта «Модернизация коммунальной инфраструктуры Тверской области», входящего в состав национального проект «Инфраструктура для жизни».</t>
    </r>
  </si>
  <si>
    <r>
      <t xml:space="preserve">Муниципальный проект «Строительство котельной «Затверецкая» (I-II этапы)», </t>
    </r>
    <r>
      <rPr>
        <i/>
        <sz val="10"/>
        <color theme="1"/>
        <rFont val="Times New Roman"/>
        <family val="1"/>
        <charset val="204"/>
      </rPr>
      <t>не входящий в состав национальных проектов и реализуемый в рамках АИП Тверской области</t>
    </r>
  </si>
  <si>
    <r>
      <t xml:space="preserve">Муниципальный проект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детей. (в т.ч. ПИР)»,  </t>
    </r>
    <r>
      <rPr>
        <i/>
        <sz val="10"/>
        <color theme="1"/>
        <rFont val="Times New Roman"/>
        <family val="1"/>
        <charset val="204"/>
      </rPr>
      <t xml:space="preserve">реализуемый в рамках государственных программ Тверской области </t>
    </r>
  </si>
  <si>
    <r>
      <rPr>
        <b/>
        <sz val="11"/>
        <rFont val="Times New Roman"/>
        <family val="1"/>
        <charset val="204"/>
      </rPr>
      <t>Мероприятие 1.1</t>
    </r>
    <r>
      <rPr>
        <sz val="11"/>
        <rFont val="Times New Roman"/>
        <family val="1"/>
        <charset val="204"/>
      </rPr>
      <t xml:space="preserve"> «Строительство котельной «Затверецкая» (I-II этапы)»</t>
    </r>
  </si>
  <si>
    <t xml:space="preserve">Приложение </t>
  </si>
  <si>
    <t>к муниципальной программе города Твери</t>
  </si>
  <si>
    <t xml:space="preserve"> Комплекс процессных мероприятий «Коммунальное хозяйство города Твери»</t>
  </si>
  <si>
    <r>
      <rPr>
        <b/>
        <sz val="11"/>
        <rFont val="Times New Roman"/>
        <family val="1"/>
        <charset val="204"/>
      </rPr>
      <t xml:space="preserve">Параметр 1 </t>
    </r>
    <r>
      <rPr>
        <sz val="11"/>
        <rFont val="Times New Roman"/>
        <family val="1"/>
        <charset val="204"/>
      </rPr>
      <t>«Количество изготовленной проектной (или) сметной  документации»</t>
    </r>
  </si>
  <si>
    <r>
      <rPr>
        <b/>
        <sz val="11"/>
        <rFont val="Times New Roman"/>
        <family val="1"/>
        <charset val="204"/>
      </rPr>
      <t xml:space="preserve">Задача </t>
    </r>
    <r>
      <rPr>
        <sz val="11"/>
        <rFont val="Times New Roman"/>
        <family val="1"/>
        <charset val="204"/>
      </rPr>
      <t xml:space="preserve">«Повышение качества и надежности  коммунальных услуг предоставляемых населению и объектам социальной сферы» </t>
    </r>
  </si>
  <si>
    <r>
      <rPr>
        <b/>
        <sz val="11"/>
        <rFont val="Times New Roman"/>
        <family val="1"/>
        <charset val="204"/>
      </rPr>
      <t xml:space="preserve">Задача  </t>
    </r>
    <r>
      <rPr>
        <sz val="11"/>
        <rFont val="Times New Roman"/>
        <family val="1"/>
        <charset val="204"/>
      </rPr>
      <t xml:space="preserve">«Обеспечение бесперебойной подачи коммунальных услуг по отоплению и горячему водоснабжению» </t>
    </r>
  </si>
  <si>
    <r>
      <t xml:space="preserve">Задача </t>
    </r>
    <r>
      <rPr>
        <sz val="11"/>
        <color theme="1"/>
        <rFont val="Times New Roman"/>
        <family val="1"/>
        <charset val="204"/>
      </rPr>
      <t xml:space="preserve"> «Создание условий для развития индивидуального жилищного строительства для многодетных семей»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</si>
</sst>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.0"/>
    <numFmt numFmtId="166" formatCode="0.0"/>
    <numFmt numFmtId="167" formatCode="0.000"/>
    <numFmt numFmtId="168" formatCode="#,##0.0_р_."/>
    <numFmt numFmtId="169" formatCode="#,##0.0000"/>
  </numFmts>
  <fonts count="5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3"/>
      <name val="Times New Roman"/>
      <family val="1"/>
      <charset val="204"/>
    </font>
    <font>
      <b/>
      <sz val="10"/>
      <color theme="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trike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trike/>
      <sz val="11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7" tint="-0.249977111117893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348">
    <xf numFmtId="0" fontId="0" fillId="0" borderId="0" xfId="0"/>
    <xf numFmtId="0" fontId="3" fillId="0" borderId="0" xfId="0" applyFont="1"/>
    <xf numFmtId="0" fontId="12" fillId="0" borderId="0" xfId="0" applyFont="1"/>
    <xf numFmtId="49" fontId="12" fillId="0" borderId="0" xfId="0" applyNumberFormat="1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167" fontId="12" fillId="0" borderId="0" xfId="0" applyNumberFormat="1" applyFont="1"/>
    <xf numFmtId="167" fontId="3" fillId="0" borderId="0" xfId="0" applyNumberFormat="1" applyFont="1" applyAlignment="1">
      <alignment horizontal="left"/>
    </xf>
    <xf numFmtId="167" fontId="11" fillId="0" borderId="0" xfId="0" applyNumberFormat="1" applyFont="1"/>
    <xf numFmtId="0" fontId="15" fillId="0" borderId="0" xfId="0" applyFont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2" fillId="3" borderId="0" xfId="0" applyFont="1" applyFill="1"/>
    <xf numFmtId="1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2" fillId="5" borderId="0" xfId="0" applyFont="1" applyFill="1"/>
    <xf numFmtId="167" fontId="1" fillId="0" borderId="0" xfId="0" applyNumberFormat="1" applyFont="1"/>
    <xf numFmtId="167" fontId="1" fillId="0" borderId="0" xfId="0" applyNumberFormat="1" applyFont="1" applyAlignment="1">
      <alignment vertical="top" wrapText="1"/>
    </xf>
    <xf numFmtId="167" fontId="1" fillId="0" borderId="0" xfId="0" applyNumberFormat="1" applyFont="1" applyAlignment="1">
      <alignment horizontal="left"/>
    </xf>
    <xf numFmtId="0" fontId="22" fillId="0" borderId="0" xfId="0" applyFont="1"/>
    <xf numFmtId="167" fontId="12" fillId="4" borderId="0" xfId="0" applyNumberFormat="1" applyFont="1" applyFill="1"/>
    <xf numFmtId="167" fontId="5" fillId="4" borderId="0" xfId="0" applyNumberFormat="1" applyFont="1" applyFill="1" applyAlignment="1">
      <alignment horizontal="center"/>
    </xf>
    <xf numFmtId="167" fontId="4" fillId="4" borderId="0" xfId="0" applyNumberFormat="1" applyFont="1" applyFill="1"/>
    <xf numFmtId="167" fontId="5" fillId="4" borderId="0" xfId="0" applyNumberFormat="1" applyFont="1" applyFill="1" applyAlignment="1">
      <alignment horizontal="left" vertical="top"/>
    </xf>
    <xf numFmtId="167" fontId="8" fillId="4" borderId="0" xfId="0" applyNumberFormat="1" applyFont="1" applyFill="1" applyAlignment="1">
      <alignment horizontal="left" vertical="top"/>
    </xf>
    <xf numFmtId="4" fontId="5" fillId="4" borderId="0" xfId="0" applyNumberFormat="1" applyFont="1" applyFill="1" applyAlignment="1">
      <alignment horizontal="left" vertical="top"/>
    </xf>
    <xf numFmtId="167" fontId="11" fillId="4" borderId="0" xfId="0" applyNumberFormat="1" applyFont="1" applyFill="1"/>
    <xf numFmtId="0" fontId="24" fillId="0" borderId="2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2" fontId="26" fillId="0" borderId="1" xfId="0" applyNumberFormat="1" applyFont="1" applyBorder="1" applyAlignment="1">
      <alignment horizontal="center" vertical="center" wrapText="1"/>
    </xf>
    <xf numFmtId="4" fontId="27" fillId="6" borderId="1" xfId="0" applyNumberFormat="1" applyFont="1" applyFill="1" applyBorder="1" applyAlignment="1">
      <alignment horizontal="center" vertical="center" wrapText="1"/>
    </xf>
    <xf numFmtId="4" fontId="20" fillId="6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top"/>
    </xf>
    <xf numFmtId="4" fontId="26" fillId="0" borderId="1" xfId="0" applyNumberFormat="1" applyFont="1" applyBorder="1" applyAlignment="1">
      <alignment vertical="top"/>
    </xf>
    <xf numFmtId="167" fontId="3" fillId="4" borderId="0" xfId="0" applyNumberFormat="1" applyFont="1" applyFill="1"/>
    <xf numFmtId="168" fontId="1" fillId="4" borderId="1" xfId="0" applyNumberFormat="1" applyFont="1" applyFill="1" applyBorder="1" applyAlignment="1">
      <alignment horizontal="center" vertical="center" wrapText="1"/>
    </xf>
    <xf numFmtId="167" fontId="16" fillId="4" borderId="0" xfId="0" applyNumberFormat="1" applyFont="1" applyFill="1" applyAlignment="1">
      <alignment horizontal="right"/>
    </xf>
    <xf numFmtId="167" fontId="11" fillId="4" borderId="0" xfId="0" applyNumberFormat="1" applyFont="1" applyFill="1" applyAlignment="1">
      <alignment horizontal="right"/>
    </xf>
    <xf numFmtId="0" fontId="28" fillId="0" borderId="0" xfId="0" applyFont="1" applyAlignment="1">
      <alignment horizontal="justify" vertical="center"/>
    </xf>
    <xf numFmtId="167" fontId="12" fillId="4" borderId="0" xfId="0" applyNumberFormat="1" applyFont="1" applyFill="1" applyAlignment="1">
      <alignment horizontal="left"/>
    </xf>
    <xf numFmtId="167" fontId="3" fillId="8" borderId="0" xfId="0" applyNumberFormat="1" applyFont="1" applyFill="1"/>
    <xf numFmtId="0" fontId="12" fillId="4" borderId="0" xfId="0" applyFont="1" applyFill="1"/>
    <xf numFmtId="0" fontId="2" fillId="4" borderId="0" xfId="0" applyFont="1" applyFill="1"/>
    <xf numFmtId="0" fontId="3" fillId="4" borderId="0" xfId="0" applyFont="1" applyFill="1"/>
    <xf numFmtId="49" fontId="12" fillId="4" borderId="0" xfId="0" applyNumberFormat="1" applyFont="1" applyFill="1"/>
    <xf numFmtId="0" fontId="12" fillId="4" borderId="0" xfId="0" applyFont="1" applyFill="1" applyAlignment="1">
      <alignment horizontal="left"/>
    </xf>
    <xf numFmtId="167" fontId="3" fillId="4" borderId="0" xfId="0" applyNumberFormat="1" applyFont="1" applyFill="1" applyAlignment="1">
      <alignment horizontal="left"/>
    </xf>
    <xf numFmtId="167" fontId="1" fillId="4" borderId="0" xfId="0" applyNumberFormat="1" applyFont="1" applyFill="1" applyAlignment="1">
      <alignment horizontal="left"/>
    </xf>
    <xf numFmtId="167" fontId="5" fillId="4" borderId="0" xfId="0" applyNumberFormat="1" applyFont="1" applyFill="1"/>
    <xf numFmtId="167" fontId="21" fillId="4" borderId="0" xfId="0" applyNumberFormat="1" applyFont="1" applyFill="1"/>
    <xf numFmtId="167" fontId="1" fillId="4" borderId="0" xfId="0" applyNumberFormat="1" applyFont="1" applyFill="1"/>
    <xf numFmtId="0" fontId="18" fillId="4" borderId="0" xfId="0" applyFont="1" applyFill="1"/>
    <xf numFmtId="0" fontId="7" fillId="4" borderId="0" xfId="0" applyFont="1" applyFill="1"/>
    <xf numFmtId="0" fontId="8" fillId="4" borderId="0" xfId="0" applyFont="1" applyFill="1"/>
    <xf numFmtId="0" fontId="9" fillId="4" borderId="0" xfId="0" applyFont="1" applyFill="1"/>
    <xf numFmtId="0" fontId="4" fillId="4" borderId="0" xfId="0" applyFont="1" applyFill="1"/>
    <xf numFmtId="167" fontId="5" fillId="4" borderId="0" xfId="0" applyNumberFormat="1" applyFont="1" applyFill="1" applyAlignment="1">
      <alignment horizontal="justify" vertical="top" wrapText="1"/>
    </xf>
    <xf numFmtId="167" fontId="21" fillId="4" borderId="0" xfId="0" applyNumberFormat="1" applyFont="1" applyFill="1" applyAlignment="1">
      <alignment horizontal="left" vertical="top"/>
    </xf>
    <xf numFmtId="0" fontId="11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left" vertical="center"/>
    </xf>
    <xf numFmtId="4" fontId="5" fillId="4" borderId="0" xfId="0" applyNumberFormat="1" applyFont="1" applyFill="1" applyAlignment="1">
      <alignment horizontal="justify" vertical="top" wrapText="1"/>
    </xf>
    <xf numFmtId="4" fontId="21" fillId="4" borderId="0" xfId="0" applyNumberFormat="1" applyFont="1" applyFill="1" applyAlignment="1">
      <alignment horizontal="left" vertical="top"/>
    </xf>
    <xf numFmtId="0" fontId="5" fillId="4" borderId="0" xfId="0" applyFont="1" applyFill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center" wrapText="1"/>
    </xf>
    <xf numFmtId="0" fontId="24" fillId="7" borderId="1" xfId="0" applyFont="1" applyFill="1" applyBorder="1" applyAlignment="1">
      <alignment horizontal="left" vertical="center" wrapText="1"/>
    </xf>
    <xf numFmtId="0" fontId="33" fillId="0" borderId="0" xfId="0" applyFont="1"/>
    <xf numFmtId="0" fontId="34" fillId="0" borderId="1" xfId="0" applyFont="1" applyBorder="1" applyAlignment="1">
      <alignment horizontal="left" vertical="center" wrapText="1"/>
    </xf>
    <xf numFmtId="49" fontId="5" fillId="4" borderId="0" xfId="0" applyNumberFormat="1" applyFont="1" applyFill="1" applyAlignment="1">
      <alignment horizontal="left" vertical="top" wrapText="1"/>
    </xf>
    <xf numFmtId="0" fontId="11" fillId="4" borderId="0" xfId="0" applyFont="1" applyFill="1"/>
    <xf numFmtId="0" fontId="4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wrapText="1"/>
    </xf>
    <xf numFmtId="1" fontId="1" fillId="0" borderId="0" xfId="0" applyNumberFormat="1" applyFont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168" fontId="1" fillId="4" borderId="0" xfId="0" applyNumberFormat="1" applyFont="1" applyFill="1" applyAlignment="1">
      <alignment horizontal="center" vertical="center" wrapText="1"/>
    </xf>
    <xf numFmtId="167" fontId="3" fillId="0" borderId="0" xfId="0" applyNumberFormat="1" applyFont="1"/>
    <xf numFmtId="167" fontId="3" fillId="0" borderId="0" xfId="0" applyNumberFormat="1" applyFont="1" applyAlignment="1">
      <alignment vertical="top" wrapText="1"/>
    </xf>
    <xf numFmtId="0" fontId="34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4" fillId="4" borderId="0" xfId="0" applyFont="1" applyFill="1" applyAlignment="1">
      <alignment horizontal="center" wrapText="1"/>
    </xf>
    <xf numFmtId="167" fontId="8" fillId="4" borderId="0" xfId="0" applyNumberFormat="1" applyFont="1" applyFill="1"/>
    <xf numFmtId="4" fontId="8" fillId="4" borderId="0" xfId="0" applyNumberFormat="1" applyFont="1" applyFill="1" applyAlignment="1">
      <alignment horizontal="left" vertical="top"/>
    </xf>
    <xf numFmtId="0" fontId="34" fillId="0" borderId="1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165" fontId="3" fillId="11" borderId="1" xfId="0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4" fillId="17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4" fillId="4" borderId="1" xfId="0" applyFont="1" applyFill="1" applyBorder="1" applyAlignment="1">
      <alignment horizontal="left" vertical="center" wrapText="1"/>
    </xf>
    <xf numFmtId="0" fontId="3" fillId="16" borderId="1" xfId="0" applyFont="1" applyFill="1" applyBorder="1" applyAlignment="1">
      <alignment horizontal="left" vertical="top" wrapText="1"/>
    </xf>
    <xf numFmtId="0" fontId="3" fillId="1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17" borderId="1" xfId="0" applyFont="1" applyFill="1" applyBorder="1" applyAlignment="1">
      <alignment horizontal="center" vertical="center" wrapText="1"/>
    </xf>
    <xf numFmtId="165" fontId="20" fillId="17" borderId="1" xfId="0" applyNumberFormat="1" applyFont="1" applyFill="1" applyBorder="1" applyAlignment="1">
      <alignment horizontal="center" vertical="center" wrapText="1"/>
    </xf>
    <xf numFmtId="165" fontId="20" fillId="4" borderId="1" xfId="0" applyNumberFormat="1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165" fontId="20" fillId="16" borderId="1" xfId="0" applyNumberFormat="1" applyFont="1" applyFill="1" applyBorder="1" applyAlignment="1">
      <alignment horizontal="center" vertical="center" wrapText="1"/>
    </xf>
    <xf numFmtId="169" fontId="20" fillId="0" borderId="1" xfId="0" applyNumberFormat="1" applyFont="1" applyBorder="1" applyAlignment="1">
      <alignment horizontal="center" vertical="center" wrapText="1"/>
    </xf>
    <xf numFmtId="0" fontId="34" fillId="11" borderId="1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1" fontId="20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49" fontId="3" fillId="17" borderId="1" xfId="0" applyNumberFormat="1" applyFont="1" applyFill="1" applyBorder="1" applyAlignment="1">
      <alignment horizontal="center" vertical="center" wrapText="1"/>
    </xf>
    <xf numFmtId="0" fontId="34" fillId="17" borderId="1" xfId="0" applyFont="1" applyFill="1" applyBorder="1" applyAlignment="1">
      <alignment horizontal="center" vertical="center" wrapText="1"/>
    </xf>
    <xf numFmtId="49" fontId="34" fillId="17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49" fontId="34" fillId="4" borderId="1" xfId="0" applyNumberFormat="1" applyFont="1" applyFill="1" applyBorder="1" applyAlignment="1">
      <alignment horizontal="center" vertical="center" wrapText="1"/>
    </xf>
    <xf numFmtId="49" fontId="3" fillId="16" borderId="1" xfId="0" applyNumberFormat="1" applyFont="1" applyFill="1" applyBorder="1" applyAlignment="1">
      <alignment horizontal="center" vertical="center" wrapText="1"/>
    </xf>
    <xf numFmtId="0" fontId="34" fillId="16" borderId="1" xfId="0" applyFont="1" applyFill="1" applyBorder="1" applyAlignment="1">
      <alignment horizontal="center" vertical="center" wrapText="1"/>
    </xf>
    <xf numFmtId="49" fontId="34" fillId="16" borderId="1" xfId="0" applyNumberFormat="1" applyFont="1" applyFill="1" applyBorder="1" applyAlignment="1">
      <alignment horizontal="center" vertical="center" wrapText="1"/>
    </xf>
    <xf numFmtId="49" fontId="39" fillId="4" borderId="1" xfId="0" applyNumberFormat="1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49" fontId="40" fillId="4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49" fontId="34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49" fontId="3" fillId="18" borderId="1" xfId="0" applyNumberFormat="1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34" fillId="18" borderId="1" xfId="0" applyFont="1" applyFill="1" applyBorder="1" applyAlignment="1">
      <alignment horizontal="center" vertical="center" wrapText="1"/>
    </xf>
    <xf numFmtId="49" fontId="34" fillId="18" borderId="1" xfId="0" applyNumberFormat="1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left" vertical="center" wrapText="1"/>
    </xf>
    <xf numFmtId="0" fontId="11" fillId="18" borderId="1" xfId="0" applyFont="1" applyFill="1" applyBorder="1" applyAlignment="1">
      <alignment horizontal="center" vertical="center" wrapText="1"/>
    </xf>
    <xf numFmtId="165" fontId="28" fillId="18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4" fillId="4" borderId="1" xfId="0" applyFont="1" applyFill="1" applyBorder="1" applyAlignment="1">
      <alignment horizontal="left" vertical="top" wrapText="1"/>
    </xf>
    <xf numFmtId="165" fontId="3" fillId="16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1" fontId="1" fillId="4" borderId="5" xfId="0" applyNumberFormat="1" applyFont="1" applyFill="1" applyBorder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 wrapText="1"/>
    </xf>
    <xf numFmtId="168" fontId="1" fillId="4" borderId="5" xfId="0" applyNumberFormat="1" applyFont="1" applyFill="1" applyBorder="1" applyAlignment="1">
      <alignment horizontal="center" vertical="center" wrapText="1"/>
    </xf>
    <xf numFmtId="0" fontId="43" fillId="4" borderId="0" xfId="0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justify" vertical="center" wrapText="1"/>
    </xf>
    <xf numFmtId="4" fontId="17" fillId="0" borderId="19" xfId="0" applyNumberFormat="1" applyFont="1" applyBorder="1" applyAlignment="1">
      <alignment horizontal="center" vertical="center" wrapText="1"/>
    </xf>
    <xf numFmtId="165" fontId="20" fillId="11" borderId="1" xfId="0" applyNumberFormat="1" applyFont="1" applyFill="1" applyBorder="1" applyAlignment="1">
      <alignment horizontal="center" vertical="center" wrapText="1"/>
    </xf>
    <xf numFmtId="16" fontId="17" fillId="21" borderId="1" xfId="0" applyNumberFormat="1" applyFont="1" applyFill="1" applyBorder="1" applyAlignment="1">
      <alignment horizontal="center" vertical="center" wrapText="1"/>
    </xf>
    <xf numFmtId="0" fontId="45" fillId="21" borderId="1" xfId="0" applyFont="1" applyFill="1" applyBorder="1" applyAlignment="1">
      <alignment vertical="center" wrapText="1"/>
    </xf>
    <xf numFmtId="0" fontId="46" fillId="20" borderId="1" xfId="0" applyFont="1" applyFill="1" applyBorder="1" applyAlignment="1">
      <alignment horizontal="center" vertical="center" wrapText="1"/>
    </xf>
    <xf numFmtId="0" fontId="28" fillId="20" borderId="1" xfId="0" applyFont="1" applyFill="1" applyBorder="1" applyAlignment="1">
      <alignment vertical="center" wrapText="1"/>
    </xf>
    <xf numFmtId="4" fontId="47" fillId="20" borderId="1" xfId="0" applyNumberFormat="1" applyFont="1" applyFill="1" applyBorder="1" applyAlignment="1">
      <alignment horizontal="center" vertical="center" wrapText="1"/>
    </xf>
    <xf numFmtId="0" fontId="46" fillId="19" borderId="1" xfId="0" applyFont="1" applyFill="1" applyBorder="1" applyAlignment="1">
      <alignment horizontal="center" vertical="center" wrapText="1"/>
    </xf>
    <xf numFmtId="0" fontId="28" fillId="19" borderId="1" xfId="0" applyFont="1" applyFill="1" applyBorder="1" applyAlignment="1">
      <alignment vertical="center" wrapText="1"/>
    </xf>
    <xf numFmtId="4" fontId="47" fillId="19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4" fontId="30" fillId="6" borderId="1" xfId="0" applyNumberFormat="1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vertical="center" wrapText="1"/>
    </xf>
    <xf numFmtId="4" fontId="48" fillId="0" borderId="1" xfId="0" applyNumberFormat="1" applyFont="1" applyBorder="1" applyAlignment="1">
      <alignment horizontal="center" vertical="center" wrapText="1"/>
    </xf>
    <xf numFmtId="4" fontId="50" fillId="21" borderId="1" xfId="0" applyNumberFormat="1" applyFont="1" applyFill="1" applyBorder="1" applyAlignment="1">
      <alignment horizontal="center" vertical="center" wrapText="1"/>
    </xf>
    <xf numFmtId="4" fontId="45" fillId="21" borderId="1" xfId="0" applyNumberFormat="1" applyFont="1" applyFill="1" applyBorder="1" applyAlignment="1">
      <alignment horizontal="center" vertical="center" wrapText="1"/>
    </xf>
    <xf numFmtId="4" fontId="51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50" fillId="21" borderId="1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4" fontId="51" fillId="6" borderId="1" xfId="0" applyNumberFormat="1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4" fontId="47" fillId="6" borderId="1" xfId="0" applyNumberFormat="1" applyFont="1" applyFill="1" applyBorder="1" applyAlignment="1">
      <alignment horizontal="center" vertical="center" wrapText="1"/>
    </xf>
    <xf numFmtId="165" fontId="44" fillId="22" borderId="1" xfId="0" applyNumberFormat="1" applyFont="1" applyFill="1" applyBorder="1" applyAlignment="1">
      <alignment horizontal="center" vertical="center" wrapText="1"/>
    </xf>
    <xf numFmtId="49" fontId="34" fillId="22" borderId="1" xfId="0" applyNumberFormat="1" applyFont="1" applyFill="1" applyBorder="1" applyAlignment="1">
      <alignment horizontal="center" vertical="center" wrapText="1"/>
    </xf>
    <xf numFmtId="49" fontId="3" fillId="22" borderId="1" xfId="0" applyNumberFormat="1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0" fontId="34" fillId="22" borderId="1" xfId="0" applyFont="1" applyFill="1" applyBorder="1" applyAlignment="1">
      <alignment horizontal="center" vertical="center" wrapText="1"/>
    </xf>
    <xf numFmtId="165" fontId="34" fillId="2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2" fillId="0" borderId="1" xfId="0" applyFont="1" applyBorder="1"/>
    <xf numFmtId="49" fontId="1" fillId="0" borderId="1" xfId="0" applyNumberFormat="1" applyFont="1" applyBorder="1" applyAlignment="1">
      <alignment vertical="center" wrapText="1"/>
    </xf>
    <xf numFmtId="0" fontId="44" fillId="4" borderId="1" xfId="0" applyFont="1" applyFill="1" applyBorder="1" applyAlignment="1">
      <alignment horizontal="left" vertical="top" wrapText="1"/>
    </xf>
    <xf numFmtId="167" fontId="21" fillId="4" borderId="0" xfId="0" applyNumberFormat="1" applyFont="1" applyFill="1" applyBorder="1" applyAlignment="1">
      <alignment horizontal="left" vertical="top"/>
    </xf>
    <xf numFmtId="167" fontId="8" fillId="4" borderId="0" xfId="0" applyNumberFormat="1" applyFont="1" applyFill="1" applyBorder="1" applyAlignment="1">
      <alignment horizontal="left" vertical="top"/>
    </xf>
    <xf numFmtId="0" fontId="12" fillId="0" borderId="0" xfId="0" applyFont="1" applyBorder="1"/>
    <xf numFmtId="167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165" fontId="34" fillId="15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/>
    </xf>
    <xf numFmtId="165" fontId="6" fillId="3" borderId="0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Border="1"/>
    <xf numFmtId="165" fontId="35" fillId="0" borderId="0" xfId="0" applyNumberFormat="1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4" fontId="27" fillId="6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 wrapText="1"/>
    </xf>
    <xf numFmtId="166" fontId="1" fillId="0" borderId="0" xfId="0" applyNumberFormat="1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165" fontId="20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166" fontId="32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1" fontId="32" fillId="0" borderId="0" xfId="0" applyNumberFormat="1" applyFont="1" applyBorder="1" applyAlignment="1">
      <alignment horizontal="center" vertical="center" wrapText="1"/>
    </xf>
    <xf numFmtId="165" fontId="28" fillId="18" borderId="0" xfId="0" applyNumberFormat="1" applyFont="1" applyFill="1" applyBorder="1" applyAlignment="1">
      <alignment horizontal="center" vertical="center" wrapText="1"/>
    </xf>
    <xf numFmtId="165" fontId="6" fillId="15" borderId="0" xfId="0" applyNumberFormat="1" applyFont="1" applyFill="1" applyBorder="1" applyAlignment="1">
      <alignment horizontal="center" vertical="center" wrapText="1"/>
    </xf>
    <xf numFmtId="165" fontId="20" fillId="17" borderId="0" xfId="0" applyNumberFormat="1" applyFont="1" applyFill="1" applyBorder="1" applyAlignment="1">
      <alignment horizontal="center" vertical="center" wrapText="1"/>
    </xf>
    <xf numFmtId="165" fontId="20" fillId="14" borderId="0" xfId="0" applyNumberFormat="1" applyFont="1" applyFill="1" applyBorder="1" applyAlignment="1">
      <alignment horizontal="center" vertical="center" wrapText="1"/>
    </xf>
    <xf numFmtId="165" fontId="17" fillId="14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165" fontId="20" fillId="4" borderId="0" xfId="0" applyNumberFormat="1" applyFont="1" applyFill="1" applyBorder="1" applyAlignment="1">
      <alignment horizontal="center" vertical="center" wrapText="1"/>
    </xf>
    <xf numFmtId="3" fontId="20" fillId="4" borderId="0" xfId="0" applyNumberFormat="1" applyFont="1" applyFill="1" applyBorder="1" applyAlignment="1">
      <alignment horizontal="center" vertical="center" wrapText="1"/>
    </xf>
    <xf numFmtId="165" fontId="20" fillId="16" borderId="0" xfId="0" applyNumberFormat="1" applyFont="1" applyFill="1" applyBorder="1" applyAlignment="1">
      <alignment horizontal="center" vertical="center" wrapText="1"/>
    </xf>
    <xf numFmtId="165" fontId="20" fillId="12" borderId="0" xfId="0" applyNumberFormat="1" applyFont="1" applyFill="1" applyBorder="1" applyAlignment="1">
      <alignment horizontal="center" vertical="center" wrapText="1"/>
    </xf>
    <xf numFmtId="165" fontId="17" fillId="12" borderId="0" xfId="0" applyNumberFormat="1" applyFont="1" applyFill="1" applyBorder="1" applyAlignment="1">
      <alignment horizontal="center" vertical="center" wrapText="1"/>
    </xf>
    <xf numFmtId="165" fontId="34" fillId="16" borderId="0" xfId="0" applyNumberFormat="1" applyFont="1" applyFill="1" applyBorder="1" applyAlignment="1">
      <alignment horizontal="center" vertical="center" wrapText="1"/>
    </xf>
    <xf numFmtId="165" fontId="3" fillId="16" borderId="0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Border="1"/>
    <xf numFmtId="3" fontId="20" fillId="0" borderId="0" xfId="0" applyNumberFormat="1" applyFont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1" fontId="1" fillId="4" borderId="0" xfId="0" applyNumberFormat="1" applyFont="1" applyFill="1" applyBorder="1" applyAlignment="1">
      <alignment horizontal="center" vertical="center" wrapText="1"/>
    </xf>
    <xf numFmtId="0" fontId="32" fillId="11" borderId="0" xfId="0" applyFont="1" applyFill="1" applyBorder="1" applyAlignment="1">
      <alignment horizontal="center" vertical="center" wrapText="1"/>
    </xf>
    <xf numFmtId="165" fontId="32" fillId="11" borderId="0" xfId="0" applyNumberFormat="1" applyFont="1" applyFill="1" applyBorder="1" applyAlignment="1">
      <alignment horizontal="center" vertical="center" wrapText="1"/>
    </xf>
    <xf numFmtId="1" fontId="3" fillId="4" borderId="0" xfId="0" applyNumberFormat="1" applyFont="1" applyFill="1" applyBorder="1" applyAlignment="1">
      <alignment horizontal="center" vertical="center" wrapText="1"/>
    </xf>
    <xf numFmtId="1" fontId="32" fillId="4" borderId="0" xfId="0" applyNumberFormat="1" applyFont="1" applyFill="1" applyBorder="1" applyAlignment="1">
      <alignment horizontal="center" vertical="center" wrapText="1"/>
    </xf>
    <xf numFmtId="166" fontId="3" fillId="4" borderId="0" xfId="0" applyNumberFormat="1" applyFont="1" applyFill="1" applyBorder="1" applyAlignment="1">
      <alignment horizontal="center" vertical="center" wrapText="1"/>
    </xf>
    <xf numFmtId="166" fontId="1" fillId="4" borderId="0" xfId="0" applyNumberFormat="1" applyFont="1" applyFill="1" applyBorder="1" applyAlignment="1">
      <alignment horizontal="center" vertical="center" wrapText="1"/>
    </xf>
    <xf numFmtId="165" fontId="3" fillId="13" borderId="0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165" fontId="11" fillId="13" borderId="0" xfId="0" applyNumberFormat="1" applyFont="1" applyFill="1" applyBorder="1" applyAlignment="1">
      <alignment horizontal="center" vertical="center" wrapText="1"/>
    </xf>
    <xf numFmtId="165" fontId="3" fillId="3" borderId="0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 wrapText="1"/>
    </xf>
    <xf numFmtId="1" fontId="37" fillId="0" borderId="0" xfId="0" applyNumberFormat="1" applyFont="1" applyBorder="1" applyAlignment="1">
      <alignment horizontal="center" vertical="center" wrapText="1"/>
    </xf>
    <xf numFmtId="1" fontId="30" fillId="0" borderId="0" xfId="0" applyNumberFormat="1" applyFont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left" vertical="center" wrapText="1"/>
    </xf>
    <xf numFmtId="165" fontId="3" fillId="11" borderId="0" xfId="0" applyNumberFormat="1" applyFont="1" applyFill="1" applyBorder="1" applyAlignment="1">
      <alignment horizontal="center" vertical="center" wrapText="1"/>
    </xf>
    <xf numFmtId="165" fontId="1" fillId="11" borderId="0" xfId="0" applyNumberFormat="1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left" vertical="center" wrapText="1"/>
    </xf>
    <xf numFmtId="166" fontId="37" fillId="0" borderId="0" xfId="0" applyNumberFormat="1" applyFont="1" applyBorder="1" applyAlignment="1">
      <alignment horizontal="center" vertical="center" wrapText="1"/>
    </xf>
    <xf numFmtId="0" fontId="12" fillId="5" borderId="0" xfId="0" applyFont="1" applyFill="1" applyBorder="1"/>
    <xf numFmtId="166" fontId="38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165" fontId="38" fillId="11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33" fillId="0" borderId="0" xfId="0" applyFont="1" applyBorder="1"/>
    <xf numFmtId="165" fontId="3" fillId="4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" fontId="38" fillId="0" borderId="0" xfId="0" applyNumberFormat="1" applyFont="1" applyBorder="1" applyAlignment="1">
      <alignment horizontal="center" vertical="center" wrapText="1"/>
    </xf>
    <xf numFmtId="0" fontId="12" fillId="4" borderId="0" xfId="0" applyFont="1" applyFill="1" applyBorder="1"/>
    <xf numFmtId="0" fontId="12" fillId="3" borderId="0" xfId="0" applyFont="1" applyFill="1" applyBorder="1"/>
    <xf numFmtId="0" fontId="42" fillId="0" borderId="0" xfId="0" applyFont="1" applyBorder="1" applyAlignment="1">
      <alignment horizontal="center"/>
    </xf>
    <xf numFmtId="0" fontId="3" fillId="0" borderId="0" xfId="0" applyFont="1" applyBorder="1"/>
    <xf numFmtId="165" fontId="1" fillId="0" borderId="0" xfId="0" applyNumberFormat="1" applyFont="1" applyBorder="1" applyAlignment="1">
      <alignment horizontal="center" vertical="center" wrapText="1"/>
    </xf>
    <xf numFmtId="1" fontId="3" fillId="11" borderId="0" xfId="0" applyNumberFormat="1" applyFont="1" applyFill="1" applyBorder="1" applyAlignment="1">
      <alignment horizontal="center" vertical="center" wrapText="1"/>
    </xf>
    <xf numFmtId="1" fontId="1" fillId="11" borderId="0" xfId="0" applyNumberFormat="1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horizontal="center" vertical="center" wrapText="1"/>
    </xf>
    <xf numFmtId="168" fontId="1" fillId="4" borderId="0" xfId="0" applyNumberFormat="1" applyFont="1" applyFill="1" applyBorder="1" applyAlignment="1">
      <alignment horizontal="center" vertical="center" wrapText="1"/>
    </xf>
    <xf numFmtId="168" fontId="3" fillId="4" borderId="0" xfId="0" applyNumberFormat="1" applyFont="1" applyFill="1" applyBorder="1" applyAlignment="1">
      <alignment horizontal="center" vertical="center" wrapText="1"/>
    </xf>
    <xf numFmtId="0" fontId="22" fillId="0" borderId="0" xfId="0" applyFont="1" applyBorder="1"/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43" fillId="4" borderId="0" xfId="0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67" fontId="16" fillId="0" borderId="0" xfId="0" applyNumberFormat="1" applyFont="1" applyAlignment="1">
      <alignment horizontal="center"/>
    </xf>
    <xf numFmtId="0" fontId="4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34" fillId="16" borderId="1" xfId="0" applyFont="1" applyFill="1" applyBorder="1" applyAlignment="1">
      <alignment horizontal="left" vertical="center" wrapText="1"/>
    </xf>
    <xf numFmtId="167" fontId="3" fillId="0" borderId="0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16" borderId="1" xfId="0" applyFont="1" applyFill="1" applyBorder="1" applyAlignment="1">
      <alignment horizontal="left" vertical="center" wrapText="1"/>
    </xf>
    <xf numFmtId="167" fontId="3" fillId="4" borderId="0" xfId="0" applyNumberFormat="1" applyFont="1" applyFill="1" applyAlignment="1">
      <alignment horizontal="right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2" fillId="0" borderId="0" xfId="0" applyFont="1" applyBorder="1" applyAlignment="1">
      <alignment horizontal="center"/>
    </xf>
    <xf numFmtId="0" fontId="17" fillId="0" borderId="1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4" fontId="20" fillId="6" borderId="2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7" fillId="6" borderId="2" xfId="0" applyNumberFormat="1" applyFont="1" applyFill="1" applyBorder="1" applyAlignment="1">
      <alignment horizontal="center" vertical="center" wrapText="1"/>
    </xf>
    <xf numFmtId="4" fontId="27" fillId="6" borderId="4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right" vertical="center"/>
    </xf>
    <xf numFmtId="4" fontId="23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2" fontId="23" fillId="0" borderId="2" xfId="0" applyNumberFormat="1" applyFont="1" applyBorder="1" applyAlignment="1">
      <alignment horizontal="center" vertical="top" wrapText="1"/>
    </xf>
    <xf numFmtId="2" fontId="23" fillId="0" borderId="4" xfId="0" applyNumberFormat="1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2" fontId="23" fillId="0" borderId="1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colors>
    <mruColors>
      <color rgb="FFFFFF99"/>
      <color rgb="FFFFFFCC"/>
      <color rgb="FFCC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6</xdr:row>
      <xdr:rowOff>885825</xdr:rowOff>
    </xdr:from>
    <xdr:to>
      <xdr:col>11</xdr:col>
      <xdr:colOff>1085850</xdr:colOff>
      <xdr:row>6</xdr:row>
      <xdr:rowOff>1209675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4305300"/>
          <a:ext cx="1057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114300</xdr:colOff>
      <xdr:row>6</xdr:row>
      <xdr:rowOff>590550</xdr:rowOff>
    </xdr:from>
    <xdr:to>
      <xdr:col>10</xdr:col>
      <xdr:colOff>1057275</xdr:colOff>
      <xdr:row>6</xdr:row>
      <xdr:rowOff>990600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010025"/>
          <a:ext cx="942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6"/>
  <sheetViews>
    <sheetView tabSelected="1" view="pageBreakPreview" topLeftCell="G5" zoomScale="75" zoomScaleNormal="75" zoomScaleSheetLayoutView="75" workbookViewId="0">
      <selection activeCell="A92" sqref="A92"/>
    </sheetView>
  </sheetViews>
  <sheetFormatPr defaultColWidth="9.109375" defaultRowHeight="14.4" x14ac:dyDescent="0.3"/>
  <cols>
    <col min="1" max="1" width="4.5546875" style="2" customWidth="1"/>
    <col min="2" max="2" width="4" style="2" customWidth="1"/>
    <col min="3" max="3" width="4.5546875" style="2" customWidth="1"/>
    <col min="4" max="4" width="5" style="2" customWidth="1"/>
    <col min="5" max="5" width="4" style="2" customWidth="1"/>
    <col min="6" max="6" width="5.5546875" style="2" customWidth="1"/>
    <col min="7" max="7" width="9.33203125" style="2" customWidth="1"/>
    <col min="8" max="8" width="4.33203125" style="2" customWidth="1"/>
    <col min="9" max="9" width="3.5546875" style="2" customWidth="1"/>
    <col min="10" max="10" width="4.88671875" style="2" customWidth="1"/>
    <col min="11" max="11" width="4.5546875" style="2" customWidth="1"/>
    <col min="12" max="12" width="5.33203125" style="2" customWidth="1"/>
    <col min="13" max="13" width="5.109375" style="2" customWidth="1"/>
    <col min="14" max="14" width="14.6640625" style="2" customWidth="1"/>
    <col min="15" max="15" width="0" style="2" hidden="1" customWidth="1"/>
    <col min="16" max="16" width="9.6640625" style="2" hidden="1" customWidth="1"/>
    <col min="17" max="17" width="13" style="2" hidden="1" customWidth="1"/>
    <col min="18" max="18" width="16" style="2" hidden="1" customWidth="1"/>
    <col min="19" max="19" width="11.88671875" style="2" hidden="1" customWidth="1"/>
    <col min="20" max="20" width="14.109375" style="2" hidden="1" customWidth="1"/>
    <col min="21" max="21" width="11.109375" style="3" hidden="1" customWidth="1"/>
    <col min="22" max="22" width="12.109375" style="3" hidden="1" customWidth="1"/>
    <col min="23" max="24" width="12.5546875" style="3" hidden="1" customWidth="1"/>
    <col min="25" max="25" width="6.88671875" style="3" customWidth="1"/>
    <col min="26" max="26" width="56" style="4" customWidth="1"/>
    <col min="27" max="27" width="10.5546875" style="2" customWidth="1"/>
    <col min="28" max="28" width="12.109375" style="2" customWidth="1"/>
    <col min="29" max="29" width="14.33203125" style="8" customWidth="1"/>
    <col min="30" max="30" width="12.33203125" style="27" customWidth="1"/>
    <col min="31" max="31" width="12.6640625" style="27" customWidth="1"/>
    <col min="32" max="32" width="13.109375" style="44" customWidth="1"/>
    <col min="33" max="33" width="12.88671875" style="50" customWidth="1"/>
    <col min="34" max="34" width="13.109375" style="23" customWidth="1"/>
    <col min="35" max="35" width="13.6640625" style="23" customWidth="1"/>
    <col min="36" max="36" width="13.109375" style="23" hidden="1" customWidth="1"/>
    <col min="37" max="37" width="6.44140625" style="88" hidden="1" customWidth="1"/>
    <col min="38" max="38" width="6.5546875" style="88" hidden="1" customWidth="1"/>
    <col min="39" max="41" width="12.6640625" style="23" customWidth="1"/>
    <col min="42" max="42" width="32.44140625" style="2" customWidth="1"/>
    <col min="43" max="43" width="41.5546875" style="2" customWidth="1"/>
    <col min="44" max="44" width="30.44140625" style="2" customWidth="1"/>
    <col min="45" max="16384" width="9.109375" style="2"/>
  </cols>
  <sheetData>
    <row r="1" spans="1:41" hidden="1" x14ac:dyDescent="0.3">
      <c r="AG1" s="44"/>
    </row>
    <row r="2" spans="1:41" hidden="1" x14ac:dyDescent="0.3">
      <c r="AG2" s="44"/>
    </row>
    <row r="3" spans="1:41" hidden="1" x14ac:dyDescent="0.3">
      <c r="AG3" s="44"/>
    </row>
    <row r="4" spans="1:41" hidden="1" x14ac:dyDescent="0.3">
      <c r="AG4" s="44"/>
    </row>
    <row r="5" spans="1:41" ht="15.75" customHeight="1" x14ac:dyDescent="0.3">
      <c r="A5" s="51"/>
      <c r="B5" s="52"/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4"/>
      <c r="V5" s="54"/>
      <c r="W5" s="54"/>
      <c r="X5" s="54"/>
      <c r="Y5" s="54"/>
      <c r="Z5" s="55"/>
      <c r="AA5" s="51"/>
      <c r="AB5" s="51"/>
      <c r="AC5" s="56"/>
      <c r="AD5" s="321" t="s">
        <v>207</v>
      </c>
      <c r="AE5" s="321"/>
      <c r="AF5" s="321"/>
      <c r="AG5" s="321"/>
      <c r="AH5" s="321"/>
      <c r="AI5" s="24"/>
      <c r="AJ5" s="24"/>
      <c r="AK5" s="89"/>
      <c r="AL5" s="89"/>
      <c r="AM5" s="24"/>
      <c r="AN5" s="24"/>
      <c r="AO5" s="24"/>
    </row>
    <row r="6" spans="1:41" ht="17.25" customHeight="1" x14ac:dyDescent="0.3">
      <c r="A6" s="51"/>
      <c r="B6" s="52"/>
      <c r="C6" s="52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4"/>
      <c r="V6" s="54"/>
      <c r="W6" s="54"/>
      <c r="X6" s="54"/>
      <c r="Y6" s="54"/>
      <c r="Z6" s="55"/>
      <c r="AA6" s="51"/>
      <c r="AB6" s="51"/>
      <c r="AC6" s="56"/>
      <c r="AD6" s="47"/>
      <c r="AE6" s="321" t="s">
        <v>208</v>
      </c>
      <c r="AF6" s="321"/>
      <c r="AG6" s="321"/>
      <c r="AH6" s="321"/>
      <c r="AI6" s="25"/>
      <c r="AJ6" s="25"/>
      <c r="AK6" s="9"/>
      <c r="AL6" s="9"/>
      <c r="AM6" s="25"/>
      <c r="AN6" s="25"/>
      <c r="AO6" s="25"/>
    </row>
    <row r="7" spans="1:41" ht="15.6" x14ac:dyDescent="0.3">
      <c r="A7" s="51"/>
      <c r="B7" s="52"/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4"/>
      <c r="V7" s="54"/>
      <c r="W7" s="54"/>
      <c r="X7" s="54"/>
      <c r="Y7" s="54"/>
      <c r="Z7" s="55"/>
      <c r="AA7" s="51"/>
      <c r="AB7" s="51"/>
      <c r="AC7" s="56"/>
      <c r="AD7" s="47"/>
      <c r="AE7" s="321" t="s">
        <v>77</v>
      </c>
      <c r="AF7" s="321"/>
      <c r="AG7" s="321"/>
      <c r="AH7" s="321"/>
      <c r="AI7" s="57"/>
      <c r="AJ7" s="57"/>
      <c r="AK7" s="56"/>
      <c r="AL7" s="56"/>
      <c r="AM7" s="57"/>
      <c r="AN7" s="57"/>
      <c r="AO7" s="57"/>
    </row>
    <row r="8" spans="1:41" ht="20.399999999999999" x14ac:dyDescent="0.3">
      <c r="A8" s="305" t="s">
        <v>24</v>
      </c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5"/>
      <c r="AE8" s="305"/>
      <c r="AF8" s="305"/>
      <c r="AG8" s="305"/>
      <c r="AH8" s="305"/>
      <c r="AI8" s="167"/>
      <c r="AJ8" s="167"/>
      <c r="AK8" s="90"/>
      <c r="AL8" s="90"/>
      <c r="AM8" s="82"/>
      <c r="AN8" s="82"/>
      <c r="AO8" s="82"/>
    </row>
    <row r="9" spans="1:41" ht="21" x14ac:dyDescent="0.3">
      <c r="A9" s="306" t="s">
        <v>77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168"/>
      <c r="AJ9" s="168"/>
      <c r="AK9" s="91"/>
      <c r="AL9" s="91"/>
      <c r="AM9" s="83"/>
      <c r="AN9" s="83"/>
      <c r="AO9" s="83"/>
    </row>
    <row r="10" spans="1:41" ht="15.6" x14ac:dyDescent="0.3">
      <c r="A10" s="307" t="s">
        <v>15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83"/>
      <c r="AJ10" s="83"/>
      <c r="AK10" s="91"/>
      <c r="AL10" s="91"/>
      <c r="AM10" s="83"/>
      <c r="AN10" s="83"/>
      <c r="AO10" s="83"/>
    </row>
    <row r="11" spans="1:41" ht="17.399999999999999" x14ac:dyDescent="0.3">
      <c r="A11" s="53"/>
      <c r="B11" s="311" t="s">
        <v>23</v>
      </c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169"/>
      <c r="AJ11" s="169"/>
      <c r="AK11" s="92"/>
      <c r="AL11" s="92"/>
      <c r="AM11" s="84"/>
      <c r="AN11" s="84"/>
      <c r="AO11" s="84"/>
    </row>
    <row r="12" spans="1:41" ht="15.6" x14ac:dyDescent="0.3">
      <c r="A12" s="53"/>
      <c r="B12" s="53"/>
      <c r="C12" s="53"/>
      <c r="D12" s="312" t="s">
        <v>16</v>
      </c>
      <c r="E12" s="312"/>
      <c r="F12" s="312"/>
      <c r="G12" s="312"/>
      <c r="H12" s="312"/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X12" s="312"/>
      <c r="Y12" s="312"/>
      <c r="Z12" s="312"/>
      <c r="AA12" s="312"/>
      <c r="AB12" s="73"/>
      <c r="AC12" s="58"/>
      <c r="AD12" s="28"/>
      <c r="AE12" s="28"/>
      <c r="AF12" s="28"/>
      <c r="AG12" s="58"/>
      <c r="AH12" s="59"/>
      <c r="AI12" s="59"/>
      <c r="AJ12" s="59"/>
      <c r="AK12" s="93"/>
      <c r="AL12" s="93"/>
      <c r="AM12" s="59"/>
      <c r="AN12" s="59"/>
      <c r="AO12" s="59"/>
    </row>
    <row r="13" spans="1:41" ht="17.399999999999999" x14ac:dyDescent="0.3">
      <c r="A13" s="53"/>
      <c r="B13" s="53"/>
      <c r="C13" s="53"/>
      <c r="D13" s="53"/>
      <c r="E13" s="53"/>
      <c r="F13" s="53"/>
      <c r="G13" s="53"/>
      <c r="H13" s="53"/>
      <c r="I13" s="53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4"/>
      <c r="Z13" s="55"/>
      <c r="AA13" s="51"/>
      <c r="AB13" s="51"/>
      <c r="AC13" s="29"/>
      <c r="AD13" s="29"/>
      <c r="AE13" s="29"/>
      <c r="AF13" s="29"/>
      <c r="AG13" s="29"/>
      <c r="AH13" s="60"/>
      <c r="AI13" s="60"/>
      <c r="AJ13" s="60"/>
      <c r="AK13" s="44"/>
      <c r="AL13" s="44"/>
      <c r="AM13" s="60"/>
      <c r="AN13" s="60"/>
      <c r="AO13" s="60"/>
    </row>
    <row r="14" spans="1:41" ht="18" x14ac:dyDescent="0.35">
      <c r="A14" s="61" t="s">
        <v>17</v>
      </c>
      <c r="B14" s="62"/>
      <c r="C14" s="62"/>
      <c r="D14" s="62"/>
      <c r="E14" s="62"/>
      <c r="F14" s="62"/>
      <c r="G14" s="62"/>
      <c r="H14" s="62"/>
      <c r="I14" s="63"/>
      <c r="J14" s="64"/>
      <c r="K14" s="64"/>
      <c r="L14" s="64"/>
      <c r="M14" s="64"/>
      <c r="N14" s="65"/>
      <c r="O14" s="65"/>
      <c r="P14" s="65"/>
      <c r="Q14" s="51"/>
      <c r="R14" s="51"/>
      <c r="S14" s="51"/>
      <c r="T14" s="51"/>
      <c r="U14" s="51"/>
      <c r="V14" s="51"/>
      <c r="W14" s="51"/>
      <c r="X14" s="51"/>
      <c r="Y14" s="54"/>
      <c r="Z14" s="55"/>
      <c r="AA14" s="51"/>
      <c r="AB14" s="51"/>
      <c r="AC14" s="66"/>
      <c r="AD14" s="30"/>
      <c r="AE14" s="30"/>
      <c r="AF14" s="30"/>
      <c r="AG14" s="30"/>
      <c r="AH14" s="67"/>
      <c r="AI14" s="67"/>
      <c r="AJ14" s="67"/>
      <c r="AK14" s="31"/>
      <c r="AL14" s="31"/>
      <c r="AM14" s="67"/>
      <c r="AN14" s="67"/>
      <c r="AO14" s="67"/>
    </row>
    <row r="15" spans="1:41" ht="15.75" customHeight="1" x14ac:dyDescent="0.3">
      <c r="A15" s="308" t="s">
        <v>78</v>
      </c>
      <c r="B15" s="308"/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"/>
      <c r="AF15" s="30"/>
      <c r="AG15" s="30"/>
      <c r="AH15" s="67"/>
      <c r="AI15" s="67"/>
      <c r="AJ15" s="67"/>
      <c r="AK15" s="31"/>
      <c r="AL15" s="31"/>
      <c r="AM15" s="67"/>
      <c r="AN15" s="67"/>
      <c r="AO15" s="67"/>
    </row>
    <row r="16" spans="1:41" ht="15.6" x14ac:dyDescent="0.3">
      <c r="A16" s="308" t="s">
        <v>47</v>
      </c>
      <c r="B16" s="308"/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69"/>
      <c r="R16" s="69"/>
      <c r="S16" s="69"/>
      <c r="T16" s="69"/>
      <c r="U16" s="69"/>
      <c r="V16" s="69"/>
      <c r="W16" s="69"/>
      <c r="X16" s="69"/>
      <c r="Y16" s="80"/>
      <c r="Z16" s="69"/>
      <c r="AA16" s="69"/>
      <c r="AB16" s="69"/>
      <c r="AC16" s="66"/>
      <c r="AD16" s="30"/>
      <c r="AE16" s="30"/>
      <c r="AF16" s="30"/>
      <c r="AG16" s="30"/>
      <c r="AH16" s="67"/>
      <c r="AI16" s="67"/>
      <c r="AJ16" s="67"/>
      <c r="AK16" s="31"/>
      <c r="AL16" s="31"/>
      <c r="AM16" s="67"/>
      <c r="AN16" s="67"/>
      <c r="AO16" s="67"/>
    </row>
    <row r="17" spans="1:55" ht="15.6" x14ac:dyDescent="0.3">
      <c r="A17" s="70" t="s">
        <v>48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9"/>
      <c r="R17" s="69"/>
      <c r="S17" s="69"/>
      <c r="T17" s="69"/>
      <c r="U17" s="69"/>
      <c r="V17" s="69"/>
      <c r="W17" s="69"/>
      <c r="X17" s="69"/>
      <c r="Y17" s="80"/>
      <c r="Z17" s="69"/>
      <c r="AA17" s="69"/>
      <c r="AB17" s="69"/>
      <c r="AC17" s="66"/>
      <c r="AD17" s="30"/>
      <c r="AE17" s="30"/>
      <c r="AF17" s="30"/>
      <c r="AG17" s="30"/>
      <c r="AH17" s="67"/>
      <c r="AI17" s="67"/>
      <c r="AJ17" s="67"/>
      <c r="AK17" s="31"/>
      <c r="AL17" s="31"/>
      <c r="AM17" s="67"/>
      <c r="AN17" s="67"/>
      <c r="AO17" s="67"/>
    </row>
    <row r="18" spans="1:55" ht="15.6" x14ac:dyDescent="0.3">
      <c r="A18" s="70" t="s">
        <v>50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9"/>
      <c r="R18" s="69"/>
      <c r="S18" s="69"/>
      <c r="T18" s="69"/>
      <c r="U18" s="69"/>
      <c r="V18" s="69"/>
      <c r="W18" s="69"/>
      <c r="X18" s="69"/>
      <c r="Y18" s="80"/>
      <c r="Z18" s="69"/>
      <c r="AA18" s="69"/>
      <c r="AB18" s="69"/>
      <c r="AC18" s="66"/>
      <c r="AD18" s="30"/>
      <c r="AE18" s="30"/>
      <c r="AF18" s="30"/>
      <c r="AG18" s="30"/>
      <c r="AH18" s="67"/>
      <c r="AI18" s="67"/>
      <c r="AJ18" s="67"/>
      <c r="AK18" s="31"/>
      <c r="AL18" s="31"/>
      <c r="AM18" s="67"/>
      <c r="AN18" s="67"/>
      <c r="AO18" s="67"/>
    </row>
    <row r="19" spans="1:55" ht="15.6" x14ac:dyDescent="0.3">
      <c r="A19" s="70" t="s">
        <v>49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9"/>
      <c r="R19" s="69"/>
      <c r="S19" s="69"/>
      <c r="T19" s="69"/>
      <c r="U19" s="69"/>
      <c r="V19" s="69"/>
      <c r="W19" s="69"/>
      <c r="X19" s="69"/>
      <c r="Y19" s="80"/>
      <c r="Z19" s="69"/>
      <c r="AA19" s="69"/>
      <c r="AB19" s="69"/>
      <c r="AC19" s="66"/>
      <c r="AD19" s="30"/>
      <c r="AE19" s="30"/>
      <c r="AF19" s="30"/>
      <c r="AG19" s="30"/>
      <c r="AH19" s="67"/>
      <c r="AI19" s="67"/>
      <c r="AJ19" s="67"/>
      <c r="AK19" s="31"/>
      <c r="AL19" s="31"/>
      <c r="AM19" s="67"/>
      <c r="AN19" s="67"/>
      <c r="AO19" s="67"/>
    </row>
    <row r="20" spans="1:55" ht="15.6" x14ac:dyDescent="0.3">
      <c r="A20" s="70" t="s">
        <v>51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69"/>
      <c r="S20" s="69"/>
      <c r="T20" s="69"/>
      <c r="U20" s="69"/>
      <c r="V20" s="69"/>
      <c r="W20" s="69"/>
      <c r="X20" s="69"/>
      <c r="Y20" s="80"/>
      <c r="Z20" s="69"/>
      <c r="AA20" s="69"/>
      <c r="AB20" s="69"/>
      <c r="AC20" s="66"/>
      <c r="AD20" s="30"/>
      <c r="AE20" s="31"/>
      <c r="AF20" s="30"/>
      <c r="AG20" s="30"/>
      <c r="AH20" s="67"/>
      <c r="AI20" s="67"/>
      <c r="AJ20" s="67"/>
      <c r="AK20" s="31"/>
      <c r="AL20" s="31"/>
      <c r="AM20" s="67"/>
      <c r="AN20" s="67"/>
      <c r="AO20" s="67"/>
    </row>
    <row r="21" spans="1:55" ht="15.6" x14ac:dyDescent="0.3">
      <c r="A21" s="70" t="s">
        <v>52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69"/>
      <c r="S21" s="69"/>
      <c r="T21" s="69"/>
      <c r="U21" s="69"/>
      <c r="V21" s="69"/>
      <c r="W21" s="69"/>
      <c r="X21" s="69"/>
      <c r="Y21" s="80"/>
      <c r="Z21" s="69"/>
      <c r="AA21" s="69"/>
      <c r="AB21" s="69"/>
      <c r="AC21" s="71"/>
      <c r="AD21" s="32"/>
      <c r="AE21" s="32"/>
      <c r="AF21" s="32"/>
      <c r="AG21" s="32"/>
      <c r="AH21" s="72"/>
      <c r="AI21" s="72"/>
      <c r="AJ21" s="72"/>
      <c r="AK21" s="94"/>
      <c r="AL21" s="94"/>
      <c r="AM21" s="72"/>
      <c r="AN21" s="72"/>
      <c r="AO21" s="72"/>
    </row>
    <row r="22" spans="1:55" ht="23.25" customHeight="1" x14ac:dyDescent="0.3">
      <c r="A22" s="53"/>
      <c r="B22" s="53"/>
      <c r="C22" s="53"/>
      <c r="D22" s="53"/>
      <c r="E22" s="53"/>
      <c r="F22" s="53"/>
      <c r="G22" s="53"/>
      <c r="H22" s="53"/>
      <c r="I22" s="53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80"/>
      <c r="Z22" s="69"/>
      <c r="AA22" s="69"/>
      <c r="AB22" s="69"/>
      <c r="AC22" s="66"/>
      <c r="AD22" s="30"/>
      <c r="AE22" s="30"/>
      <c r="AF22" s="30"/>
      <c r="AG22" s="30"/>
      <c r="AH22" s="67"/>
      <c r="AI22" s="215"/>
      <c r="AJ22" s="215"/>
      <c r="AK22" s="216"/>
      <c r="AL22" s="216"/>
      <c r="AM22" s="215"/>
      <c r="AN22" s="215"/>
      <c r="AO22" s="215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</row>
    <row r="23" spans="1:55" ht="27" customHeight="1" x14ac:dyDescent="0.3">
      <c r="A23" s="309" t="s">
        <v>53</v>
      </c>
      <c r="B23" s="309"/>
      <c r="C23" s="309"/>
      <c r="D23" s="309"/>
      <c r="E23" s="309"/>
      <c r="F23" s="309"/>
      <c r="G23" s="309"/>
      <c r="H23" s="309"/>
      <c r="I23" s="309"/>
      <c r="J23" s="309"/>
      <c r="K23" s="309" t="s">
        <v>62</v>
      </c>
      <c r="L23" s="309"/>
      <c r="M23" s="309"/>
      <c r="N23" s="309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318" t="s">
        <v>63</v>
      </c>
      <c r="Z23" s="309" t="s">
        <v>64</v>
      </c>
      <c r="AA23" s="309" t="s">
        <v>184</v>
      </c>
      <c r="AB23" s="319" t="s">
        <v>67</v>
      </c>
      <c r="AC23" s="317" t="s">
        <v>65</v>
      </c>
      <c r="AD23" s="317"/>
      <c r="AE23" s="317"/>
      <c r="AF23" s="317"/>
      <c r="AG23" s="317"/>
      <c r="AH23" s="317"/>
      <c r="AI23" s="218"/>
      <c r="AJ23" s="218"/>
      <c r="AK23" s="316"/>
      <c r="AL23" s="316"/>
      <c r="AM23" s="316"/>
      <c r="AN23" s="316"/>
      <c r="AO23" s="316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</row>
    <row r="24" spans="1:55" ht="142.5" customHeight="1" x14ac:dyDescent="0.3">
      <c r="A24" s="309" t="s">
        <v>54</v>
      </c>
      <c r="B24" s="309"/>
      <c r="C24" s="211" t="s">
        <v>55</v>
      </c>
      <c r="D24" s="211" t="s">
        <v>56</v>
      </c>
      <c r="E24" s="309" t="s">
        <v>57</v>
      </c>
      <c r="F24" s="309"/>
      <c r="G24" s="211" t="s">
        <v>58</v>
      </c>
      <c r="H24" s="309" t="s">
        <v>59</v>
      </c>
      <c r="I24" s="309"/>
      <c r="J24" s="309"/>
      <c r="K24" s="309" t="s">
        <v>60</v>
      </c>
      <c r="L24" s="309"/>
      <c r="M24" s="309"/>
      <c r="N24" s="211" t="s">
        <v>61</v>
      </c>
      <c r="O24" s="212"/>
      <c r="P24" s="211"/>
      <c r="Q24" s="15" t="s">
        <v>4</v>
      </c>
      <c r="R24" s="15" t="s">
        <v>5</v>
      </c>
      <c r="S24" s="15" t="s">
        <v>6</v>
      </c>
      <c r="T24" s="211"/>
      <c r="U24" s="213"/>
      <c r="V24" s="213"/>
      <c r="W24" s="213"/>
      <c r="X24" s="16" t="s">
        <v>18</v>
      </c>
      <c r="Y24" s="318"/>
      <c r="Z24" s="309"/>
      <c r="AA24" s="309"/>
      <c r="AB24" s="319"/>
      <c r="AC24" s="6">
        <v>2026</v>
      </c>
      <c r="AD24" s="6">
        <v>2027</v>
      </c>
      <c r="AE24" s="6">
        <v>2028</v>
      </c>
      <c r="AF24" s="6">
        <v>2029</v>
      </c>
      <c r="AG24" s="6">
        <v>2030</v>
      </c>
      <c r="AH24" s="6">
        <v>2031</v>
      </c>
      <c r="AI24" s="219"/>
      <c r="AJ24" s="219"/>
      <c r="AK24" s="220"/>
      <c r="AL24" s="220"/>
      <c r="AM24" s="220"/>
      <c r="AN24" s="220"/>
      <c r="AO24" s="219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</row>
    <row r="25" spans="1:55" s="11" customFormat="1" ht="18.75" customHeight="1" x14ac:dyDescent="0.25">
      <c r="A25" s="108">
        <v>1</v>
      </c>
      <c r="B25" s="108">
        <v>2</v>
      </c>
      <c r="C25" s="108">
        <v>3</v>
      </c>
      <c r="D25" s="108">
        <v>4</v>
      </c>
      <c r="E25" s="108">
        <v>5</v>
      </c>
      <c r="F25" s="108">
        <v>6</v>
      </c>
      <c r="G25" s="108">
        <v>7</v>
      </c>
      <c r="H25" s="108">
        <v>8</v>
      </c>
      <c r="I25" s="108">
        <v>9</v>
      </c>
      <c r="J25" s="108">
        <v>10</v>
      </c>
      <c r="K25" s="108">
        <v>11</v>
      </c>
      <c r="L25" s="108">
        <v>12</v>
      </c>
      <c r="M25" s="108">
        <v>13</v>
      </c>
      <c r="N25" s="108">
        <v>14</v>
      </c>
      <c r="O25" s="108"/>
      <c r="P25" s="108">
        <v>1</v>
      </c>
      <c r="Q25" s="108">
        <v>2</v>
      </c>
      <c r="R25" s="108">
        <v>3</v>
      </c>
      <c r="S25" s="108">
        <v>4</v>
      </c>
      <c r="T25" s="108">
        <v>5</v>
      </c>
      <c r="U25" s="126">
        <v>6</v>
      </c>
      <c r="V25" s="126">
        <v>7</v>
      </c>
      <c r="W25" s="126">
        <v>8</v>
      </c>
      <c r="X25" s="126" t="s">
        <v>19</v>
      </c>
      <c r="Y25" s="108" t="s">
        <v>19</v>
      </c>
      <c r="Z25" s="108">
        <v>16</v>
      </c>
      <c r="AA25" s="108">
        <v>17</v>
      </c>
      <c r="AB25" s="108">
        <v>18</v>
      </c>
      <c r="AC25" s="108">
        <v>19</v>
      </c>
      <c r="AD25" s="108">
        <v>20</v>
      </c>
      <c r="AE25" s="108">
        <v>21</v>
      </c>
      <c r="AF25" s="108">
        <v>22</v>
      </c>
      <c r="AG25" s="108">
        <v>23</v>
      </c>
      <c r="AH25" s="108">
        <v>24</v>
      </c>
      <c r="AI25" s="221"/>
      <c r="AJ25" s="221"/>
      <c r="AK25" s="222"/>
      <c r="AL25" s="222"/>
      <c r="AM25" s="221"/>
      <c r="AN25" s="221"/>
      <c r="AO25" s="221"/>
      <c r="AP25" s="223"/>
      <c r="AQ25" s="223"/>
      <c r="AR25" s="223"/>
      <c r="AS25" s="223"/>
      <c r="AT25" s="223"/>
      <c r="AU25" s="223"/>
      <c r="AV25" s="223"/>
      <c r="AW25" s="223"/>
      <c r="AX25" s="223"/>
      <c r="AY25" s="223"/>
      <c r="AZ25" s="223"/>
      <c r="BA25" s="223"/>
      <c r="BB25" s="223"/>
      <c r="BC25" s="223"/>
    </row>
    <row r="26" spans="1:55" ht="43.5" customHeight="1" x14ac:dyDescent="0.3">
      <c r="A26" s="142" t="s">
        <v>9</v>
      </c>
      <c r="B26" s="142" t="s">
        <v>10</v>
      </c>
      <c r="C26" s="142" t="s">
        <v>9</v>
      </c>
      <c r="D26" s="142" t="s">
        <v>9</v>
      </c>
      <c r="E26" s="142" t="s">
        <v>9</v>
      </c>
      <c r="F26" s="142" t="s">
        <v>9</v>
      </c>
      <c r="G26" s="142" t="s">
        <v>80</v>
      </c>
      <c r="H26" s="142" t="s">
        <v>97</v>
      </c>
      <c r="I26" s="142" t="s">
        <v>97</v>
      </c>
      <c r="J26" s="142" t="s">
        <v>97</v>
      </c>
      <c r="K26" s="142" t="s">
        <v>9</v>
      </c>
      <c r="L26" s="142" t="s">
        <v>9</v>
      </c>
      <c r="M26" s="142" t="s">
        <v>9</v>
      </c>
      <c r="N26" s="142" t="s">
        <v>172</v>
      </c>
      <c r="O26" s="142" t="s">
        <v>90</v>
      </c>
      <c r="P26" s="142" t="s">
        <v>19</v>
      </c>
      <c r="Q26" s="142" t="s">
        <v>91</v>
      </c>
      <c r="R26" s="142" t="s">
        <v>92</v>
      </c>
      <c r="S26" s="142" t="s">
        <v>93</v>
      </c>
      <c r="T26" s="142" t="s">
        <v>94</v>
      </c>
      <c r="U26" s="142" t="s">
        <v>88</v>
      </c>
      <c r="V26" s="142" t="s">
        <v>95</v>
      </c>
      <c r="W26" s="142" t="s">
        <v>96</v>
      </c>
      <c r="X26" s="142" t="s">
        <v>89</v>
      </c>
      <c r="Y26" s="147"/>
      <c r="Z26" s="158" t="s">
        <v>66</v>
      </c>
      <c r="AA26" s="149" t="s">
        <v>68</v>
      </c>
      <c r="AB26" s="150">
        <f t="shared" ref="AB26:AH26" si="0">AB32+AB57</f>
        <v>542177.89999999991</v>
      </c>
      <c r="AC26" s="150">
        <f>AC32+AC57</f>
        <v>232344.6</v>
      </c>
      <c r="AD26" s="150">
        <f t="shared" si="0"/>
        <v>102382</v>
      </c>
      <c r="AE26" s="150">
        <f t="shared" si="0"/>
        <v>109212.59999999999</v>
      </c>
      <c r="AF26" s="150">
        <f t="shared" si="0"/>
        <v>109212.59999999999</v>
      </c>
      <c r="AG26" s="150">
        <f t="shared" si="0"/>
        <v>109212.59999999999</v>
      </c>
      <c r="AH26" s="150">
        <f t="shared" si="0"/>
        <v>109212.59999999999</v>
      </c>
      <c r="AI26" s="224"/>
      <c r="AJ26" s="224"/>
      <c r="AK26" s="220"/>
      <c r="AL26" s="225"/>
      <c r="AM26" s="224"/>
      <c r="AN26" s="224"/>
      <c r="AO26" s="224"/>
      <c r="AP26" s="226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</row>
    <row r="27" spans="1:55" ht="64.5" customHeight="1" x14ac:dyDescent="0.3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04"/>
      <c r="P27" s="95"/>
      <c r="Q27" s="95"/>
      <c r="R27" s="95"/>
      <c r="S27" s="95"/>
      <c r="T27" s="95"/>
      <c r="U27" s="128"/>
      <c r="V27" s="128"/>
      <c r="W27" s="128"/>
      <c r="X27" s="128"/>
      <c r="Y27" s="128"/>
      <c r="Z27" s="79" t="s">
        <v>79</v>
      </c>
      <c r="AA27" s="95" t="s">
        <v>69</v>
      </c>
      <c r="AB27" s="95" t="s">
        <v>69</v>
      </c>
      <c r="AC27" s="95" t="s">
        <v>69</v>
      </c>
      <c r="AD27" s="95" t="s">
        <v>69</v>
      </c>
      <c r="AE27" s="95" t="s">
        <v>69</v>
      </c>
      <c r="AF27" s="95" t="s">
        <v>69</v>
      </c>
      <c r="AG27" s="95" t="s">
        <v>69</v>
      </c>
      <c r="AH27" s="95" t="s">
        <v>69</v>
      </c>
      <c r="AI27" s="227"/>
      <c r="AJ27" s="227"/>
      <c r="AK27" s="220"/>
      <c r="AL27" s="220"/>
      <c r="AM27" s="228"/>
      <c r="AN27" s="228"/>
      <c r="AO27" s="228"/>
      <c r="AP27" s="228"/>
      <c r="AQ27" s="228"/>
      <c r="AR27" s="228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</row>
    <row r="28" spans="1:55" ht="33" customHeight="1" x14ac:dyDescent="0.3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04"/>
      <c r="P28" s="95"/>
      <c r="Q28" s="95"/>
      <c r="R28" s="95"/>
      <c r="S28" s="95"/>
      <c r="T28" s="95"/>
      <c r="U28" s="128"/>
      <c r="V28" s="128"/>
      <c r="W28" s="128"/>
      <c r="X28" s="128"/>
      <c r="Y28" s="128"/>
      <c r="Z28" s="79" t="s">
        <v>137</v>
      </c>
      <c r="AA28" s="104" t="s">
        <v>3</v>
      </c>
      <c r="AB28" s="105">
        <v>81</v>
      </c>
      <c r="AC28" s="96">
        <v>81</v>
      </c>
      <c r="AD28" s="96">
        <v>81</v>
      </c>
      <c r="AE28" s="96">
        <v>79.2</v>
      </c>
      <c r="AF28" s="96">
        <v>79</v>
      </c>
      <c r="AG28" s="96">
        <v>78.5</v>
      </c>
      <c r="AH28" s="96">
        <v>78.400000000000006</v>
      </c>
      <c r="AI28" s="229"/>
      <c r="AJ28" s="229"/>
      <c r="AK28" s="229"/>
      <c r="AL28" s="229"/>
      <c r="AM28" s="230"/>
      <c r="AN28" s="230"/>
      <c r="AO28" s="230"/>
      <c r="AP28" s="217"/>
      <c r="AQ28" s="231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</row>
    <row r="29" spans="1:55" ht="34.5" customHeight="1" x14ac:dyDescent="0.3">
      <c r="A29" s="127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04"/>
      <c r="P29" s="95"/>
      <c r="Q29" s="95"/>
      <c r="R29" s="95"/>
      <c r="S29" s="95"/>
      <c r="T29" s="95"/>
      <c r="U29" s="128"/>
      <c r="V29" s="128"/>
      <c r="W29" s="128"/>
      <c r="X29" s="128"/>
      <c r="Y29" s="128"/>
      <c r="Z29" s="79" t="s">
        <v>138</v>
      </c>
      <c r="AA29" s="104" t="s">
        <v>3</v>
      </c>
      <c r="AB29" s="105">
        <v>69</v>
      </c>
      <c r="AC29" s="105">
        <v>69</v>
      </c>
      <c r="AD29" s="97">
        <v>69</v>
      </c>
      <c r="AE29" s="105">
        <v>68.5</v>
      </c>
      <c r="AF29" s="105">
        <v>68</v>
      </c>
      <c r="AG29" s="105">
        <v>67.8</v>
      </c>
      <c r="AH29" s="105">
        <v>67.5</v>
      </c>
      <c r="AI29" s="232"/>
      <c r="AJ29" s="232"/>
      <c r="AK29" s="233"/>
      <c r="AL29" s="233"/>
      <c r="AM29" s="234"/>
      <c r="AN29" s="234"/>
      <c r="AO29" s="234"/>
      <c r="AP29" s="217"/>
      <c r="AQ29" s="217"/>
      <c r="AR29" s="234"/>
      <c r="AS29" s="234"/>
      <c r="AT29" s="234"/>
      <c r="AU29" s="234"/>
      <c r="AV29" s="217"/>
      <c r="AW29" s="217"/>
      <c r="AX29" s="217"/>
      <c r="AY29" s="217"/>
      <c r="AZ29" s="217"/>
      <c r="BA29" s="217"/>
      <c r="BB29" s="217"/>
      <c r="BC29" s="217"/>
    </row>
    <row r="30" spans="1:55" ht="32.25" customHeight="1" x14ac:dyDescent="0.3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04"/>
      <c r="P30" s="95"/>
      <c r="Q30" s="95"/>
      <c r="R30" s="95"/>
      <c r="S30" s="95"/>
      <c r="T30" s="95"/>
      <c r="U30" s="128"/>
      <c r="V30" s="128"/>
      <c r="W30" s="128"/>
      <c r="X30" s="128"/>
      <c r="Y30" s="128"/>
      <c r="Z30" s="79" t="s">
        <v>139</v>
      </c>
      <c r="AA30" s="104" t="s">
        <v>3</v>
      </c>
      <c r="AB30" s="105">
        <v>84</v>
      </c>
      <c r="AC30" s="105">
        <v>83.3</v>
      </c>
      <c r="AD30" s="105">
        <v>83</v>
      </c>
      <c r="AE30" s="105">
        <v>82.8</v>
      </c>
      <c r="AF30" s="105">
        <v>82.7</v>
      </c>
      <c r="AG30" s="105">
        <v>82.5</v>
      </c>
      <c r="AH30" s="105">
        <v>82.3</v>
      </c>
      <c r="AI30" s="232"/>
      <c r="AJ30" s="232"/>
      <c r="AK30" s="233"/>
      <c r="AL30" s="233"/>
      <c r="AM30" s="234"/>
      <c r="AN30" s="234"/>
      <c r="AO30" s="234"/>
      <c r="AP30" s="234"/>
      <c r="AQ30" s="217"/>
      <c r="AR30" s="231"/>
      <c r="AS30" s="235"/>
      <c r="AT30" s="235"/>
      <c r="AU30" s="235"/>
      <c r="AV30" s="235"/>
      <c r="AW30" s="235"/>
      <c r="AX30" s="235"/>
      <c r="AY30" s="235"/>
      <c r="AZ30" s="217"/>
      <c r="BA30" s="217"/>
      <c r="BB30" s="217"/>
      <c r="BC30" s="217"/>
    </row>
    <row r="31" spans="1:55" ht="36" customHeight="1" x14ac:dyDescent="0.3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04"/>
      <c r="P31" s="95"/>
      <c r="Q31" s="95"/>
      <c r="R31" s="95"/>
      <c r="S31" s="95"/>
      <c r="T31" s="95"/>
      <c r="U31" s="128"/>
      <c r="V31" s="128"/>
      <c r="W31" s="128"/>
      <c r="X31" s="128"/>
      <c r="Y31" s="128"/>
      <c r="Z31" s="79" t="s">
        <v>140</v>
      </c>
      <c r="AA31" s="104" t="s">
        <v>3</v>
      </c>
      <c r="AB31" s="105">
        <v>53</v>
      </c>
      <c r="AC31" s="105">
        <v>54.5</v>
      </c>
      <c r="AD31" s="105">
        <v>57</v>
      </c>
      <c r="AE31" s="105">
        <v>60</v>
      </c>
      <c r="AF31" s="105">
        <v>62</v>
      </c>
      <c r="AG31" s="105">
        <v>64.5</v>
      </c>
      <c r="AH31" s="105">
        <v>67</v>
      </c>
      <c r="AI31" s="232"/>
      <c r="AJ31" s="232"/>
      <c r="AK31" s="233"/>
      <c r="AL31" s="233"/>
      <c r="AM31" s="234"/>
      <c r="AN31" s="234"/>
      <c r="AO31" s="234"/>
      <c r="AP31" s="217"/>
      <c r="AQ31" s="217"/>
      <c r="AR31" s="236"/>
      <c r="AS31" s="237"/>
      <c r="AT31" s="238"/>
      <c r="AU31" s="238"/>
      <c r="AV31" s="238"/>
      <c r="AW31" s="238"/>
      <c r="AX31" s="238"/>
      <c r="AY31" s="238"/>
      <c r="AZ31" s="217"/>
      <c r="BA31" s="217"/>
      <c r="BB31" s="217"/>
      <c r="BC31" s="217"/>
    </row>
    <row r="32" spans="1:55" ht="50.25" customHeight="1" x14ac:dyDescent="0.3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2"/>
      <c r="P32" s="153"/>
      <c r="Q32" s="153"/>
      <c r="R32" s="153"/>
      <c r="S32" s="153"/>
      <c r="T32" s="153"/>
      <c r="U32" s="154"/>
      <c r="V32" s="154"/>
      <c r="W32" s="154"/>
      <c r="X32" s="154"/>
      <c r="Y32" s="154"/>
      <c r="Z32" s="155" t="s">
        <v>106</v>
      </c>
      <c r="AA32" s="156"/>
      <c r="AB32" s="157">
        <f t="shared" ref="AB32:AH32" si="1">AB33+AB43+AB50</f>
        <v>506887.19999999995</v>
      </c>
      <c r="AC32" s="157">
        <f>AC33+AC43+AC50</f>
        <v>197807.7</v>
      </c>
      <c r="AD32" s="157">
        <f t="shared" si="1"/>
        <v>65845.100000000006</v>
      </c>
      <c r="AE32" s="157">
        <f t="shared" si="1"/>
        <v>70675.7</v>
      </c>
      <c r="AF32" s="157">
        <f t="shared" si="1"/>
        <v>70675.7</v>
      </c>
      <c r="AG32" s="157">
        <f t="shared" si="1"/>
        <v>70675.7</v>
      </c>
      <c r="AH32" s="157">
        <f t="shared" si="1"/>
        <v>70675.7</v>
      </c>
      <c r="AI32" s="239"/>
      <c r="AJ32" s="239"/>
      <c r="AK32" s="233"/>
      <c r="AL32" s="233"/>
      <c r="AM32" s="240"/>
      <c r="AN32" s="240"/>
      <c r="AO32" s="240"/>
      <c r="AP32" s="217"/>
      <c r="AQ32" s="236"/>
      <c r="AR32" s="236"/>
      <c r="AS32" s="237"/>
      <c r="AT32" s="238"/>
      <c r="AU32" s="238"/>
      <c r="AV32" s="238"/>
      <c r="AW32" s="238"/>
      <c r="AX32" s="238"/>
      <c r="AY32" s="238"/>
      <c r="AZ32" s="217"/>
      <c r="BA32" s="217"/>
      <c r="BB32" s="217"/>
      <c r="BC32" s="217"/>
    </row>
    <row r="33" spans="1:55" ht="105.75" customHeight="1" x14ac:dyDescent="0.3">
      <c r="A33" s="129" t="s">
        <v>9</v>
      </c>
      <c r="B33" s="129" t="s">
        <v>10</v>
      </c>
      <c r="C33" s="129" t="s">
        <v>9</v>
      </c>
      <c r="D33" s="129" t="s">
        <v>11</v>
      </c>
      <c r="E33" s="129"/>
      <c r="F33" s="129"/>
      <c r="G33" s="129"/>
      <c r="H33" s="129"/>
      <c r="I33" s="129"/>
      <c r="J33" s="129"/>
      <c r="K33" s="129"/>
      <c r="L33" s="129"/>
      <c r="M33" s="129"/>
      <c r="N33" s="129" t="s">
        <v>153</v>
      </c>
      <c r="O33" s="113"/>
      <c r="P33" s="130"/>
      <c r="Q33" s="130"/>
      <c r="R33" s="130"/>
      <c r="S33" s="130"/>
      <c r="T33" s="130"/>
      <c r="U33" s="131"/>
      <c r="V33" s="131"/>
      <c r="W33" s="131"/>
      <c r="X33" s="131"/>
      <c r="Y33" s="131"/>
      <c r="Z33" s="107" t="s">
        <v>147</v>
      </c>
      <c r="AA33" s="113" t="s">
        <v>2</v>
      </c>
      <c r="AB33" s="114">
        <f>AB34</f>
        <v>332598.09999999998</v>
      </c>
      <c r="AC33" s="114">
        <f>AC34</f>
        <v>18926.2</v>
      </c>
      <c r="AD33" s="114">
        <f t="shared" ref="AD33:AH33" si="2">AD34</f>
        <v>6320.6</v>
      </c>
      <c r="AE33" s="114">
        <f t="shared" si="2"/>
        <v>6320.6</v>
      </c>
      <c r="AF33" s="114">
        <f t="shared" si="2"/>
        <v>6320.6</v>
      </c>
      <c r="AG33" s="114">
        <f t="shared" si="2"/>
        <v>6320.6</v>
      </c>
      <c r="AH33" s="114">
        <f t="shared" si="2"/>
        <v>6320.6</v>
      </c>
      <c r="AI33" s="241"/>
      <c r="AJ33" s="241"/>
      <c r="AK33" s="242"/>
      <c r="AL33" s="242"/>
      <c r="AM33" s="243"/>
      <c r="AN33" s="243"/>
      <c r="AO33" s="243"/>
      <c r="AP33" s="217"/>
      <c r="AQ33" s="217"/>
      <c r="AR33" s="244"/>
      <c r="AS33" s="237"/>
      <c r="AT33" s="238"/>
      <c r="AU33" s="238"/>
      <c r="AV33" s="238"/>
      <c r="AW33" s="238"/>
      <c r="AX33" s="238"/>
      <c r="AY33" s="238"/>
      <c r="AZ33" s="217"/>
      <c r="BA33" s="217"/>
      <c r="BB33" s="217"/>
      <c r="BC33" s="217"/>
    </row>
    <row r="34" spans="1:55" ht="52.5" customHeight="1" x14ac:dyDescent="0.3">
      <c r="A34" s="132" t="s">
        <v>9</v>
      </c>
      <c r="B34" s="132" t="s">
        <v>10</v>
      </c>
      <c r="C34" s="132" t="s">
        <v>9</v>
      </c>
      <c r="D34" s="132" t="s">
        <v>11</v>
      </c>
      <c r="E34" s="132" t="s">
        <v>98</v>
      </c>
      <c r="F34" s="132" t="s">
        <v>13</v>
      </c>
      <c r="G34" s="132" t="s">
        <v>9</v>
      </c>
      <c r="H34" s="132" t="s">
        <v>9</v>
      </c>
      <c r="I34" s="132" t="s">
        <v>9</v>
      </c>
      <c r="J34" s="132" t="s">
        <v>9</v>
      </c>
      <c r="K34" s="132" t="s">
        <v>9</v>
      </c>
      <c r="L34" s="132" t="s">
        <v>14</v>
      </c>
      <c r="M34" s="132" t="s">
        <v>13</v>
      </c>
      <c r="N34" s="132" t="s">
        <v>154</v>
      </c>
      <c r="O34" s="103"/>
      <c r="P34" s="133"/>
      <c r="Q34" s="133"/>
      <c r="R34" s="133"/>
      <c r="S34" s="133"/>
      <c r="T34" s="133"/>
      <c r="U34" s="134"/>
      <c r="V34" s="134"/>
      <c r="W34" s="134"/>
      <c r="X34" s="134"/>
      <c r="Y34" s="134"/>
      <c r="Z34" s="106" t="s">
        <v>211</v>
      </c>
      <c r="AA34" s="103" t="s">
        <v>2</v>
      </c>
      <c r="AB34" s="115">
        <f>AB37+AB40+AB41</f>
        <v>332598.09999999998</v>
      </c>
      <c r="AC34" s="115">
        <f>AC37+AC40</f>
        <v>18926.2</v>
      </c>
      <c r="AD34" s="115">
        <f>AD37+AD40</f>
        <v>6320.6</v>
      </c>
      <c r="AE34" s="115">
        <f t="shared" ref="AE34:AH34" si="3">AE37+AE40</f>
        <v>6320.6</v>
      </c>
      <c r="AF34" s="115">
        <f t="shared" si="3"/>
        <v>6320.6</v>
      </c>
      <c r="AG34" s="115">
        <f t="shared" si="3"/>
        <v>6320.6</v>
      </c>
      <c r="AH34" s="115">
        <f t="shared" si="3"/>
        <v>6320.6</v>
      </c>
      <c r="AI34" s="245"/>
      <c r="AJ34" s="245"/>
      <c r="AK34" s="242"/>
      <c r="AL34" s="242"/>
      <c r="AM34" s="243"/>
      <c r="AN34" s="243"/>
      <c r="AO34" s="243"/>
      <c r="AP34" s="217"/>
      <c r="AQ34" s="236"/>
      <c r="AR34" s="244"/>
      <c r="AS34" s="237"/>
      <c r="AT34" s="238"/>
      <c r="AU34" s="238"/>
      <c r="AV34" s="238"/>
      <c r="AW34" s="238"/>
      <c r="AX34" s="238"/>
      <c r="AY34" s="238"/>
      <c r="AZ34" s="217"/>
      <c r="BA34" s="217"/>
      <c r="BB34" s="217"/>
      <c r="BC34" s="217"/>
    </row>
    <row r="35" spans="1:55" ht="39.75" customHeight="1" x14ac:dyDescent="0.3">
      <c r="A35" s="132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03"/>
      <c r="P35" s="133"/>
      <c r="Q35" s="133"/>
      <c r="R35" s="133"/>
      <c r="S35" s="133"/>
      <c r="T35" s="133"/>
      <c r="U35" s="134"/>
      <c r="V35" s="134"/>
      <c r="W35" s="134"/>
      <c r="X35" s="134"/>
      <c r="Y35" s="134"/>
      <c r="Z35" s="106" t="s">
        <v>146</v>
      </c>
      <c r="AA35" s="103" t="s">
        <v>1</v>
      </c>
      <c r="AB35" s="116">
        <v>0</v>
      </c>
      <c r="AC35" s="116">
        <v>1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246"/>
      <c r="AJ35" s="246"/>
      <c r="AK35" s="225"/>
      <c r="AL35" s="242"/>
      <c r="AM35" s="243"/>
      <c r="AN35" s="243"/>
      <c r="AO35" s="243"/>
      <c r="AP35" s="217"/>
      <c r="AQ35" s="236"/>
      <c r="AR35" s="242"/>
      <c r="AS35" s="237"/>
      <c r="AT35" s="238"/>
      <c r="AU35" s="238"/>
      <c r="AV35" s="238"/>
      <c r="AW35" s="238"/>
      <c r="AX35" s="238"/>
      <c r="AY35" s="238"/>
      <c r="AZ35" s="217"/>
      <c r="BA35" s="217"/>
      <c r="BB35" s="217"/>
      <c r="BC35" s="217"/>
    </row>
    <row r="36" spans="1:55" ht="39.75" customHeight="1" x14ac:dyDescent="0.3">
      <c r="A36" s="132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03"/>
      <c r="P36" s="133"/>
      <c r="Q36" s="133"/>
      <c r="R36" s="133"/>
      <c r="S36" s="133"/>
      <c r="T36" s="133"/>
      <c r="U36" s="134"/>
      <c r="V36" s="134"/>
      <c r="W36" s="134"/>
      <c r="X36" s="134"/>
      <c r="Y36" s="134"/>
      <c r="Z36" s="106" t="s">
        <v>145</v>
      </c>
      <c r="AA36" s="103" t="s">
        <v>1</v>
      </c>
      <c r="AB36" s="116">
        <v>2</v>
      </c>
      <c r="AC36" s="116">
        <v>1</v>
      </c>
      <c r="AD36" s="116">
        <v>2</v>
      </c>
      <c r="AE36" s="116">
        <v>0</v>
      </c>
      <c r="AF36" s="116">
        <v>0</v>
      </c>
      <c r="AG36" s="116">
        <v>0</v>
      </c>
      <c r="AH36" s="116">
        <v>0</v>
      </c>
      <c r="AI36" s="246"/>
      <c r="AJ36" s="246"/>
      <c r="AK36" s="225"/>
      <c r="AL36" s="242"/>
      <c r="AM36" s="243"/>
      <c r="AN36" s="243"/>
      <c r="AO36" s="243"/>
      <c r="AP36" s="217"/>
      <c r="AQ36" s="236"/>
      <c r="AR36" s="242"/>
      <c r="AS36" s="237"/>
      <c r="AT36" s="238"/>
      <c r="AU36" s="238"/>
      <c r="AV36" s="238"/>
      <c r="AW36" s="238"/>
      <c r="AX36" s="238"/>
      <c r="AY36" s="238"/>
      <c r="AZ36" s="217"/>
      <c r="BA36" s="217"/>
      <c r="BB36" s="217"/>
      <c r="BC36" s="217"/>
    </row>
    <row r="37" spans="1:55" ht="47.25" customHeight="1" x14ac:dyDescent="0.3">
      <c r="A37" s="135" t="s">
        <v>9</v>
      </c>
      <c r="B37" s="135" t="s">
        <v>10</v>
      </c>
      <c r="C37" s="135" t="s">
        <v>9</v>
      </c>
      <c r="D37" s="135" t="s">
        <v>11</v>
      </c>
      <c r="E37" s="135" t="s">
        <v>98</v>
      </c>
      <c r="F37" s="135" t="s">
        <v>13</v>
      </c>
      <c r="G37" s="135" t="s">
        <v>99</v>
      </c>
      <c r="H37" s="135" t="s">
        <v>88</v>
      </c>
      <c r="I37" s="135" t="s">
        <v>83</v>
      </c>
      <c r="J37" s="135" t="s">
        <v>100</v>
      </c>
      <c r="K37" s="135" t="s">
        <v>9</v>
      </c>
      <c r="L37" s="135" t="s">
        <v>14</v>
      </c>
      <c r="M37" s="135" t="s">
        <v>13</v>
      </c>
      <c r="N37" s="135" t="s">
        <v>152</v>
      </c>
      <c r="O37" s="117"/>
      <c r="P37" s="136"/>
      <c r="Q37" s="136"/>
      <c r="R37" s="136"/>
      <c r="S37" s="136"/>
      <c r="T37" s="136"/>
      <c r="U37" s="137"/>
      <c r="V37" s="137"/>
      <c r="W37" s="137"/>
      <c r="X37" s="137"/>
      <c r="Y37" s="135" t="s">
        <v>180</v>
      </c>
      <c r="Z37" s="111" t="s">
        <v>144</v>
      </c>
      <c r="AA37" s="117" t="s">
        <v>2</v>
      </c>
      <c r="AB37" s="118">
        <v>274965.8</v>
      </c>
      <c r="AC37" s="118">
        <v>8926.2000000000007</v>
      </c>
      <c r="AD37" s="118">
        <v>0</v>
      </c>
      <c r="AE37" s="118">
        <v>0</v>
      </c>
      <c r="AF37" s="118">
        <v>0</v>
      </c>
      <c r="AG37" s="118">
        <v>0</v>
      </c>
      <c r="AH37" s="118">
        <v>0</v>
      </c>
      <c r="AI37" s="247"/>
      <c r="AJ37" s="247"/>
      <c r="AK37" s="248"/>
      <c r="AL37" s="248"/>
      <c r="AM37" s="249"/>
      <c r="AN37" s="249"/>
      <c r="AO37" s="249"/>
      <c r="AP37" s="217"/>
      <c r="AQ37" s="236"/>
      <c r="AR37" s="248"/>
      <c r="AS37" s="237"/>
      <c r="AT37" s="238"/>
      <c r="AU37" s="238"/>
      <c r="AV37" s="238"/>
      <c r="AW37" s="238"/>
      <c r="AX37" s="238"/>
      <c r="AY37" s="238"/>
      <c r="AZ37" s="217"/>
      <c r="BA37" s="217"/>
      <c r="BB37" s="217"/>
      <c r="BC37" s="217"/>
    </row>
    <row r="38" spans="1:55" ht="49.5" customHeight="1" x14ac:dyDescent="0.3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04"/>
      <c r="P38" s="95"/>
      <c r="Q38" s="95"/>
      <c r="R38" s="95"/>
      <c r="S38" s="95"/>
      <c r="T38" s="95"/>
      <c r="U38" s="128"/>
      <c r="V38" s="128"/>
      <c r="W38" s="128"/>
      <c r="X38" s="128"/>
      <c r="Y38" s="128"/>
      <c r="Z38" s="112" t="s">
        <v>143</v>
      </c>
      <c r="AA38" s="104" t="s">
        <v>20</v>
      </c>
      <c r="AB38" s="105">
        <f>1224.4/1000</f>
        <v>1.2244000000000002</v>
      </c>
      <c r="AC38" s="97">
        <v>30</v>
      </c>
      <c r="AD38" s="97">
        <v>0</v>
      </c>
      <c r="AE38" s="97">
        <v>0</v>
      </c>
      <c r="AF38" s="97">
        <v>0</v>
      </c>
      <c r="AG38" s="97">
        <v>0</v>
      </c>
      <c r="AH38" s="97">
        <v>0</v>
      </c>
      <c r="AI38" s="233"/>
      <c r="AJ38" s="233"/>
      <c r="AK38" s="233"/>
      <c r="AL38" s="233"/>
      <c r="AM38" s="234"/>
      <c r="AN38" s="234"/>
      <c r="AO38" s="234"/>
      <c r="AP38" s="217"/>
      <c r="AQ38" s="236"/>
      <c r="AR38" s="237"/>
      <c r="AS38" s="237"/>
      <c r="AT38" s="238"/>
      <c r="AU38" s="238"/>
      <c r="AV38" s="238"/>
      <c r="AW38" s="238"/>
      <c r="AX38" s="238"/>
      <c r="AY38" s="238"/>
      <c r="AZ38" s="217"/>
      <c r="BA38" s="217"/>
      <c r="BB38" s="217"/>
      <c r="BC38" s="217"/>
    </row>
    <row r="39" spans="1:55" ht="27.75" customHeight="1" x14ac:dyDescent="0.3">
      <c r="A39" s="207" t="s">
        <v>9</v>
      </c>
      <c r="B39" s="207" t="s">
        <v>10</v>
      </c>
      <c r="C39" s="207" t="s">
        <v>9</v>
      </c>
      <c r="D39" s="207" t="s">
        <v>11</v>
      </c>
      <c r="E39" s="207" t="s">
        <v>98</v>
      </c>
      <c r="F39" s="207" t="s">
        <v>13</v>
      </c>
      <c r="G39" s="207"/>
      <c r="H39" s="207" t="s">
        <v>82</v>
      </c>
      <c r="I39" s="207" t="s">
        <v>86</v>
      </c>
      <c r="J39" s="207" t="s">
        <v>85</v>
      </c>
      <c r="K39" s="207" t="s">
        <v>9</v>
      </c>
      <c r="L39" s="207" t="s">
        <v>14</v>
      </c>
      <c r="M39" s="207" t="s">
        <v>13</v>
      </c>
      <c r="N39" s="207"/>
      <c r="O39" s="208"/>
      <c r="P39" s="209"/>
      <c r="Q39" s="209"/>
      <c r="R39" s="209"/>
      <c r="S39" s="209"/>
      <c r="T39" s="209"/>
      <c r="U39" s="206"/>
      <c r="V39" s="206"/>
      <c r="W39" s="206"/>
      <c r="X39" s="206"/>
      <c r="Y39" s="206"/>
      <c r="Z39" s="315" t="s">
        <v>175</v>
      </c>
      <c r="AA39" s="209" t="s">
        <v>2</v>
      </c>
      <c r="AB39" s="210">
        <f>AB40+AB41</f>
        <v>57632.299999999996</v>
      </c>
      <c r="AC39" s="210">
        <f>AC40</f>
        <v>10000</v>
      </c>
      <c r="AD39" s="210">
        <f t="shared" ref="AD39:AH39" si="4">AD40+AD41</f>
        <v>6320.6</v>
      </c>
      <c r="AE39" s="210">
        <f t="shared" si="4"/>
        <v>6320.6</v>
      </c>
      <c r="AF39" s="210">
        <f t="shared" si="4"/>
        <v>6320.6</v>
      </c>
      <c r="AG39" s="210">
        <f t="shared" si="4"/>
        <v>6320.6</v>
      </c>
      <c r="AH39" s="210">
        <f t="shared" si="4"/>
        <v>6320.6</v>
      </c>
      <c r="AI39" s="250"/>
      <c r="AJ39" s="250"/>
      <c r="AK39" s="233"/>
      <c r="AL39" s="233"/>
      <c r="AM39" s="234"/>
      <c r="AN39" s="234"/>
      <c r="AO39" s="234"/>
      <c r="AP39" s="217"/>
      <c r="AQ39" s="236"/>
      <c r="AR39" s="237"/>
      <c r="AS39" s="237"/>
      <c r="AT39" s="238"/>
      <c r="AU39" s="238"/>
      <c r="AV39" s="238"/>
      <c r="AW39" s="238"/>
      <c r="AX39" s="238"/>
      <c r="AY39" s="238"/>
      <c r="AZ39" s="217"/>
      <c r="BA39" s="217"/>
      <c r="BB39" s="217"/>
      <c r="BC39" s="217"/>
    </row>
    <row r="40" spans="1:55" ht="39.75" customHeight="1" x14ac:dyDescent="0.3">
      <c r="A40" s="135" t="s">
        <v>9</v>
      </c>
      <c r="B40" s="135" t="s">
        <v>10</v>
      </c>
      <c r="C40" s="135" t="s">
        <v>9</v>
      </c>
      <c r="D40" s="135" t="s">
        <v>11</v>
      </c>
      <c r="E40" s="135" t="s">
        <v>98</v>
      </c>
      <c r="F40" s="135" t="s">
        <v>13</v>
      </c>
      <c r="G40" s="135" t="s">
        <v>107</v>
      </c>
      <c r="H40" s="135" t="s">
        <v>82</v>
      </c>
      <c r="I40" s="135" t="s">
        <v>86</v>
      </c>
      <c r="J40" s="135" t="s">
        <v>85</v>
      </c>
      <c r="K40" s="135" t="s">
        <v>9</v>
      </c>
      <c r="L40" s="135" t="s">
        <v>14</v>
      </c>
      <c r="M40" s="135" t="s">
        <v>13</v>
      </c>
      <c r="N40" s="135" t="s">
        <v>155</v>
      </c>
      <c r="O40" s="117"/>
      <c r="P40" s="136"/>
      <c r="Q40" s="136"/>
      <c r="R40" s="136"/>
      <c r="S40" s="136"/>
      <c r="T40" s="136"/>
      <c r="U40" s="137"/>
      <c r="V40" s="137"/>
      <c r="W40" s="137"/>
      <c r="X40" s="137"/>
      <c r="Y40" s="137"/>
      <c r="Z40" s="315"/>
      <c r="AA40" s="117" t="s">
        <v>2</v>
      </c>
      <c r="AB40" s="160">
        <v>45048.7</v>
      </c>
      <c r="AC40" s="160">
        <f>10000</f>
        <v>10000</v>
      </c>
      <c r="AD40" s="160">
        <v>6320.6</v>
      </c>
      <c r="AE40" s="160">
        <v>6320.6</v>
      </c>
      <c r="AF40" s="160">
        <v>6320.6</v>
      </c>
      <c r="AG40" s="160">
        <v>6320.6</v>
      </c>
      <c r="AH40" s="160">
        <v>6320.6</v>
      </c>
      <c r="AI40" s="251"/>
      <c r="AJ40" s="251"/>
      <c r="AK40" s="248"/>
      <c r="AL40" s="248"/>
      <c r="AM40" s="248"/>
      <c r="AN40" s="248"/>
      <c r="AO40" s="249"/>
      <c r="AP40" s="248"/>
      <c r="AQ40" s="248"/>
      <c r="AR40" s="234"/>
      <c r="AS40" s="237"/>
      <c r="AT40" s="238"/>
      <c r="AU40" s="238"/>
      <c r="AV40" s="238"/>
      <c r="AW40" s="238"/>
      <c r="AX40" s="238"/>
      <c r="AY40" s="238"/>
      <c r="AZ40" s="217"/>
      <c r="BA40" s="217"/>
      <c r="BB40" s="217"/>
      <c r="BC40" s="217"/>
    </row>
    <row r="41" spans="1:55" ht="38.25" customHeight="1" x14ac:dyDescent="0.3">
      <c r="A41" s="135" t="s">
        <v>9</v>
      </c>
      <c r="B41" s="135" t="s">
        <v>10</v>
      </c>
      <c r="C41" s="135" t="s">
        <v>9</v>
      </c>
      <c r="D41" s="135" t="s">
        <v>11</v>
      </c>
      <c r="E41" s="135" t="s">
        <v>98</v>
      </c>
      <c r="F41" s="135" t="s">
        <v>13</v>
      </c>
      <c r="G41" s="135" t="s">
        <v>101</v>
      </c>
      <c r="H41" s="135" t="s">
        <v>82</v>
      </c>
      <c r="I41" s="135" t="s">
        <v>86</v>
      </c>
      <c r="J41" s="135" t="s">
        <v>85</v>
      </c>
      <c r="K41" s="135" t="s">
        <v>9</v>
      </c>
      <c r="L41" s="135" t="s">
        <v>14</v>
      </c>
      <c r="M41" s="135" t="s">
        <v>13</v>
      </c>
      <c r="N41" s="135" t="s">
        <v>156</v>
      </c>
      <c r="O41" s="117"/>
      <c r="P41" s="136"/>
      <c r="Q41" s="136"/>
      <c r="R41" s="136"/>
      <c r="S41" s="136"/>
      <c r="T41" s="136"/>
      <c r="U41" s="137"/>
      <c r="V41" s="137"/>
      <c r="W41" s="137"/>
      <c r="X41" s="137"/>
      <c r="Y41" s="137"/>
      <c r="Z41" s="315"/>
      <c r="AA41" s="117" t="s">
        <v>2</v>
      </c>
      <c r="AB41" s="118">
        <v>12583.6</v>
      </c>
      <c r="AC41" s="118">
        <v>0</v>
      </c>
      <c r="AD41" s="118">
        <v>0</v>
      </c>
      <c r="AE41" s="118">
        <v>0</v>
      </c>
      <c r="AF41" s="118">
        <v>0</v>
      </c>
      <c r="AG41" s="118">
        <v>0</v>
      </c>
      <c r="AH41" s="118">
        <v>0</v>
      </c>
      <c r="AI41" s="247"/>
      <c r="AJ41" s="247"/>
      <c r="AK41" s="248"/>
      <c r="AL41" s="248"/>
      <c r="AM41" s="248"/>
      <c r="AN41" s="248"/>
      <c r="AO41" s="249"/>
      <c r="AP41" s="217"/>
      <c r="AQ41" s="236"/>
      <c r="AR41" s="237"/>
      <c r="AS41" s="237"/>
      <c r="AT41" s="238"/>
      <c r="AU41" s="238"/>
      <c r="AV41" s="238"/>
      <c r="AW41" s="238"/>
      <c r="AX41" s="238"/>
      <c r="AY41" s="238"/>
      <c r="AZ41" s="217"/>
      <c r="BA41" s="217"/>
      <c r="BB41" s="217"/>
      <c r="BC41" s="217"/>
    </row>
    <row r="42" spans="1:55" ht="43.5" customHeight="1" x14ac:dyDescent="0.3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04"/>
      <c r="P42" s="95"/>
      <c r="Q42" s="95"/>
      <c r="R42" s="95"/>
      <c r="S42" s="95"/>
      <c r="T42" s="95"/>
      <c r="U42" s="128"/>
      <c r="V42" s="128"/>
      <c r="W42" s="128"/>
      <c r="X42" s="128"/>
      <c r="Y42" s="128"/>
      <c r="Z42" s="112" t="s">
        <v>113</v>
      </c>
      <c r="AA42" s="104" t="s">
        <v>20</v>
      </c>
      <c r="AB42" s="119">
        <f>1.5158+2.0224</f>
        <v>3.5382000000000002</v>
      </c>
      <c r="AC42" s="97">
        <f>675.2/1000</f>
        <v>0.67520000000000002</v>
      </c>
      <c r="AD42" s="97">
        <f>(847.5+726.85)/1000</f>
        <v>1.5743499999999999</v>
      </c>
      <c r="AE42" s="115">
        <v>1</v>
      </c>
      <c r="AF42" s="115">
        <v>1</v>
      </c>
      <c r="AG42" s="115">
        <v>1</v>
      </c>
      <c r="AH42" s="115">
        <v>1</v>
      </c>
      <c r="AI42" s="245"/>
      <c r="AJ42" s="245"/>
      <c r="AK42" s="248"/>
      <c r="AL42" s="248"/>
      <c r="AM42" s="252"/>
      <c r="AN42" s="252"/>
      <c r="AO42" s="252"/>
      <c r="AP42" s="217"/>
      <c r="AQ42" s="236"/>
      <c r="AR42" s="237"/>
      <c r="AS42" s="237"/>
      <c r="AT42" s="238"/>
      <c r="AU42" s="238"/>
      <c r="AV42" s="238"/>
      <c r="AW42" s="238"/>
      <c r="AX42" s="238"/>
      <c r="AY42" s="238"/>
      <c r="AZ42" s="217"/>
      <c r="BA42" s="217"/>
      <c r="BB42" s="217"/>
      <c r="BC42" s="217"/>
    </row>
    <row r="43" spans="1:55" ht="62.25" customHeight="1" x14ac:dyDescent="0.3">
      <c r="A43" s="129" t="s">
        <v>9</v>
      </c>
      <c r="B43" s="129" t="s">
        <v>10</v>
      </c>
      <c r="C43" s="129" t="s">
        <v>9</v>
      </c>
      <c r="D43" s="129" t="s">
        <v>12</v>
      </c>
      <c r="E43" s="129"/>
      <c r="F43" s="129"/>
      <c r="G43" s="129"/>
      <c r="H43" s="129"/>
      <c r="I43" s="129"/>
      <c r="J43" s="129"/>
      <c r="K43" s="129"/>
      <c r="L43" s="129"/>
      <c r="M43" s="129"/>
      <c r="N43" s="129" t="s">
        <v>157</v>
      </c>
      <c r="O43" s="113"/>
      <c r="P43" s="130"/>
      <c r="Q43" s="130"/>
      <c r="R43" s="130"/>
      <c r="S43" s="130"/>
      <c r="T43" s="130"/>
      <c r="U43" s="131"/>
      <c r="V43" s="131"/>
      <c r="W43" s="131"/>
      <c r="X43" s="131"/>
      <c r="Y43" s="131"/>
      <c r="Z43" s="107" t="s">
        <v>108</v>
      </c>
      <c r="AA43" s="113" t="s">
        <v>2</v>
      </c>
      <c r="AB43" s="114">
        <f t="shared" ref="AB43:AH43" si="5">AB46</f>
        <v>164582.1</v>
      </c>
      <c r="AC43" s="114">
        <f>AC46+AC47</f>
        <v>148966.1</v>
      </c>
      <c r="AD43" s="114">
        <f t="shared" si="5"/>
        <v>0</v>
      </c>
      <c r="AE43" s="114">
        <f t="shared" si="5"/>
        <v>0</v>
      </c>
      <c r="AF43" s="114">
        <f t="shared" si="5"/>
        <v>0</v>
      </c>
      <c r="AG43" s="114">
        <f t="shared" si="5"/>
        <v>0</v>
      </c>
      <c r="AH43" s="114">
        <f t="shared" si="5"/>
        <v>0</v>
      </c>
      <c r="AI43" s="241"/>
      <c r="AJ43" s="241"/>
      <c r="AK43" s="242"/>
      <c r="AL43" s="242"/>
      <c r="AM43" s="243"/>
      <c r="AN43" s="243"/>
      <c r="AO43" s="243"/>
      <c r="AP43" s="217"/>
      <c r="AQ43" s="236"/>
      <c r="AR43" s="237"/>
      <c r="AS43" s="237"/>
      <c r="AT43" s="238"/>
      <c r="AU43" s="238"/>
      <c r="AV43" s="238"/>
      <c r="AW43" s="238"/>
      <c r="AX43" s="238"/>
      <c r="AY43" s="238"/>
      <c r="AZ43" s="217"/>
      <c r="BA43" s="217"/>
      <c r="BB43" s="217"/>
      <c r="BC43" s="217"/>
    </row>
    <row r="44" spans="1:55" ht="49.5" customHeight="1" x14ac:dyDescent="0.3">
      <c r="A44" s="132" t="s">
        <v>9</v>
      </c>
      <c r="B44" s="132" t="s">
        <v>10</v>
      </c>
      <c r="C44" s="132" t="s">
        <v>9</v>
      </c>
      <c r="D44" s="132" t="s">
        <v>12</v>
      </c>
      <c r="E44" s="132" t="s">
        <v>9</v>
      </c>
      <c r="F44" s="132" t="s">
        <v>11</v>
      </c>
      <c r="G44" s="132"/>
      <c r="H44" s="132"/>
      <c r="I44" s="132"/>
      <c r="J44" s="132"/>
      <c r="K44" s="132"/>
      <c r="L44" s="132"/>
      <c r="M44" s="132"/>
      <c r="N44" s="132" t="s">
        <v>158</v>
      </c>
      <c r="O44" s="103"/>
      <c r="P44" s="133"/>
      <c r="Q44" s="133"/>
      <c r="R44" s="133"/>
      <c r="S44" s="133"/>
      <c r="T44" s="133"/>
      <c r="U44" s="134"/>
      <c r="V44" s="134"/>
      <c r="W44" s="134"/>
      <c r="X44" s="134"/>
      <c r="Y44" s="134"/>
      <c r="Z44" s="106" t="s">
        <v>212</v>
      </c>
      <c r="AA44" s="103" t="s">
        <v>2</v>
      </c>
      <c r="AB44" s="115">
        <f>AB46</f>
        <v>164582.1</v>
      </c>
      <c r="AC44" s="115">
        <f t="shared" ref="AC44:AH44" si="6">AC46</f>
        <v>139258.6</v>
      </c>
      <c r="AD44" s="115">
        <f t="shared" si="6"/>
        <v>0</v>
      </c>
      <c r="AE44" s="115">
        <f t="shared" si="6"/>
        <v>0</v>
      </c>
      <c r="AF44" s="115">
        <f t="shared" si="6"/>
        <v>0</v>
      </c>
      <c r="AG44" s="115">
        <f t="shared" si="6"/>
        <v>0</v>
      </c>
      <c r="AH44" s="115">
        <f t="shared" si="6"/>
        <v>0</v>
      </c>
      <c r="AI44" s="245"/>
      <c r="AJ44" s="245"/>
      <c r="AK44" s="242"/>
      <c r="AL44" s="242"/>
      <c r="AM44" s="243"/>
      <c r="AN44" s="243"/>
      <c r="AO44" s="243"/>
      <c r="AP44" s="217"/>
      <c r="AQ44" s="236"/>
      <c r="AR44" s="237"/>
      <c r="AS44" s="237"/>
      <c r="AT44" s="238"/>
      <c r="AU44" s="238"/>
      <c r="AV44" s="238"/>
      <c r="AW44" s="238"/>
      <c r="AX44" s="238"/>
      <c r="AY44" s="238"/>
      <c r="AZ44" s="217"/>
      <c r="BA44" s="217"/>
      <c r="BB44" s="217"/>
      <c r="BC44" s="217"/>
    </row>
    <row r="45" spans="1:55" ht="33" customHeight="1" x14ac:dyDescent="0.3">
      <c r="A45" s="206" t="s">
        <v>9</v>
      </c>
      <c r="B45" s="206" t="s">
        <v>10</v>
      </c>
      <c r="C45" s="206" t="s">
        <v>9</v>
      </c>
      <c r="D45" s="206" t="s">
        <v>12</v>
      </c>
      <c r="E45" s="206" t="s">
        <v>9</v>
      </c>
      <c r="F45" s="206" t="s">
        <v>11</v>
      </c>
      <c r="G45" s="206"/>
      <c r="H45" s="206" t="s">
        <v>88</v>
      </c>
      <c r="I45" s="206" t="s">
        <v>83</v>
      </c>
      <c r="J45" s="206" t="s">
        <v>102</v>
      </c>
      <c r="K45" s="206" t="s">
        <v>9</v>
      </c>
      <c r="L45" s="206" t="s">
        <v>14</v>
      </c>
      <c r="M45" s="206" t="s">
        <v>13</v>
      </c>
      <c r="N45" s="206"/>
      <c r="O45" s="209"/>
      <c r="P45" s="209"/>
      <c r="Q45" s="209"/>
      <c r="R45" s="209"/>
      <c r="S45" s="209"/>
      <c r="T45" s="209"/>
      <c r="U45" s="206"/>
      <c r="V45" s="206"/>
      <c r="W45" s="206"/>
      <c r="X45" s="206"/>
      <c r="Y45" s="206"/>
      <c r="Z45" s="320" t="s">
        <v>206</v>
      </c>
      <c r="AA45" s="209" t="s">
        <v>2</v>
      </c>
      <c r="AB45" s="205">
        <f>AB46+AB47</f>
        <v>164582.1</v>
      </c>
      <c r="AC45" s="205">
        <f>AC46+AC47</f>
        <v>148966.1</v>
      </c>
      <c r="AD45" s="205">
        <v>0</v>
      </c>
      <c r="AE45" s="205">
        <v>0</v>
      </c>
      <c r="AF45" s="205">
        <v>0</v>
      </c>
      <c r="AG45" s="205">
        <v>0</v>
      </c>
      <c r="AH45" s="205">
        <v>0</v>
      </c>
      <c r="AI45" s="245"/>
      <c r="AJ45" s="245"/>
      <c r="AK45" s="242"/>
      <c r="AL45" s="242"/>
      <c r="AM45" s="243"/>
      <c r="AN45" s="243"/>
      <c r="AO45" s="243"/>
      <c r="AP45" s="217"/>
      <c r="AQ45" s="236"/>
      <c r="AR45" s="237"/>
      <c r="AS45" s="237"/>
      <c r="AT45" s="238"/>
      <c r="AU45" s="238"/>
      <c r="AV45" s="238"/>
      <c r="AW45" s="238"/>
      <c r="AX45" s="238"/>
      <c r="AY45" s="238"/>
      <c r="AZ45" s="217"/>
      <c r="BA45" s="217"/>
      <c r="BB45" s="217"/>
      <c r="BC45" s="217"/>
    </row>
    <row r="46" spans="1:55" ht="32.25" customHeight="1" x14ac:dyDescent="0.3">
      <c r="A46" s="135" t="s">
        <v>9</v>
      </c>
      <c r="B46" s="135" t="s">
        <v>10</v>
      </c>
      <c r="C46" s="135" t="s">
        <v>9</v>
      </c>
      <c r="D46" s="135" t="s">
        <v>12</v>
      </c>
      <c r="E46" s="135" t="s">
        <v>9</v>
      </c>
      <c r="F46" s="135" t="s">
        <v>11</v>
      </c>
      <c r="G46" s="135" t="s">
        <v>103</v>
      </c>
      <c r="H46" s="135" t="s">
        <v>88</v>
      </c>
      <c r="I46" s="135" t="s">
        <v>83</v>
      </c>
      <c r="J46" s="135" t="s">
        <v>102</v>
      </c>
      <c r="K46" s="135" t="s">
        <v>9</v>
      </c>
      <c r="L46" s="135" t="s">
        <v>14</v>
      </c>
      <c r="M46" s="135" t="s">
        <v>13</v>
      </c>
      <c r="N46" s="135" t="s">
        <v>159</v>
      </c>
      <c r="O46" s="117"/>
      <c r="P46" s="136"/>
      <c r="Q46" s="136"/>
      <c r="R46" s="136"/>
      <c r="S46" s="136"/>
      <c r="T46" s="136"/>
      <c r="U46" s="137"/>
      <c r="V46" s="137"/>
      <c r="W46" s="137"/>
      <c r="X46" s="137"/>
      <c r="Y46" s="135" t="s">
        <v>181</v>
      </c>
      <c r="Z46" s="320"/>
      <c r="AA46" s="117" t="s">
        <v>2</v>
      </c>
      <c r="AB46" s="118">
        <f>15719.8+28507.7+120354.6</f>
        <v>164582.1</v>
      </c>
      <c r="AC46" s="118">
        <f>59022.3+80236.3</f>
        <v>139258.6</v>
      </c>
      <c r="AD46" s="118">
        <v>0</v>
      </c>
      <c r="AE46" s="118">
        <v>0</v>
      </c>
      <c r="AF46" s="118">
        <v>0</v>
      </c>
      <c r="AG46" s="118">
        <v>0</v>
      </c>
      <c r="AH46" s="118">
        <v>0</v>
      </c>
      <c r="AI46" s="247"/>
      <c r="AJ46" s="247"/>
      <c r="AK46" s="248"/>
      <c r="AL46" s="248"/>
      <c r="AM46" s="249"/>
      <c r="AN46" s="249"/>
      <c r="AO46" s="249"/>
      <c r="AP46" s="217"/>
      <c r="AQ46" s="236"/>
      <c r="AR46" s="237"/>
      <c r="AS46" s="237"/>
      <c r="AT46" s="238"/>
      <c r="AU46" s="238"/>
      <c r="AV46" s="238"/>
      <c r="AW46" s="238"/>
      <c r="AX46" s="238"/>
      <c r="AY46" s="238"/>
      <c r="AZ46" s="217"/>
      <c r="BA46" s="217"/>
      <c r="BB46" s="217"/>
      <c r="BC46" s="217"/>
    </row>
    <row r="47" spans="1:55" ht="33.75" customHeight="1" x14ac:dyDescent="0.3">
      <c r="A47" s="135" t="s">
        <v>9</v>
      </c>
      <c r="B47" s="135" t="s">
        <v>10</v>
      </c>
      <c r="C47" s="135" t="s">
        <v>9</v>
      </c>
      <c r="D47" s="135" t="s">
        <v>12</v>
      </c>
      <c r="E47" s="135" t="s">
        <v>9</v>
      </c>
      <c r="F47" s="135" t="s">
        <v>11</v>
      </c>
      <c r="G47" s="135" t="s">
        <v>201</v>
      </c>
      <c r="H47" s="135" t="s">
        <v>88</v>
      </c>
      <c r="I47" s="135" t="s">
        <v>83</v>
      </c>
      <c r="J47" s="135" t="s">
        <v>102</v>
      </c>
      <c r="K47" s="135" t="s">
        <v>9</v>
      </c>
      <c r="L47" s="135" t="s">
        <v>14</v>
      </c>
      <c r="M47" s="135" t="s">
        <v>13</v>
      </c>
      <c r="N47" s="135" t="s">
        <v>202</v>
      </c>
      <c r="O47" s="117"/>
      <c r="P47" s="136"/>
      <c r="Q47" s="136"/>
      <c r="R47" s="136"/>
      <c r="S47" s="136"/>
      <c r="T47" s="136"/>
      <c r="U47" s="137"/>
      <c r="V47" s="137"/>
      <c r="W47" s="137"/>
      <c r="X47" s="137"/>
      <c r="Y47" s="135" t="s">
        <v>181</v>
      </c>
      <c r="Z47" s="320"/>
      <c r="AA47" s="117" t="s">
        <v>2</v>
      </c>
      <c r="AB47" s="118">
        <v>0</v>
      </c>
      <c r="AC47" s="118">
        <v>9707.5</v>
      </c>
      <c r="AD47" s="118">
        <v>0</v>
      </c>
      <c r="AE47" s="118">
        <v>0</v>
      </c>
      <c r="AF47" s="118">
        <v>0</v>
      </c>
      <c r="AG47" s="118">
        <v>0</v>
      </c>
      <c r="AH47" s="118">
        <v>0</v>
      </c>
      <c r="AI47" s="247"/>
      <c r="AJ47" s="247"/>
      <c r="AK47" s="248"/>
      <c r="AL47" s="248"/>
      <c r="AM47" s="249"/>
      <c r="AN47" s="249"/>
      <c r="AO47" s="249"/>
      <c r="AP47" s="217"/>
      <c r="AQ47" s="236"/>
      <c r="AR47" s="237"/>
      <c r="AS47" s="237"/>
      <c r="AT47" s="238"/>
      <c r="AU47" s="238"/>
      <c r="AV47" s="238"/>
      <c r="AW47" s="238"/>
      <c r="AX47" s="238"/>
      <c r="AY47" s="238"/>
      <c r="AZ47" s="217"/>
      <c r="BA47" s="217"/>
      <c r="BB47" s="217"/>
      <c r="BC47" s="217"/>
    </row>
    <row r="48" spans="1:55" ht="33" customHeight="1" x14ac:dyDescent="0.3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04"/>
      <c r="P48" s="95"/>
      <c r="Q48" s="95"/>
      <c r="R48" s="95"/>
      <c r="S48" s="95"/>
      <c r="T48" s="95"/>
      <c r="U48" s="128"/>
      <c r="V48" s="128"/>
      <c r="W48" s="128"/>
      <c r="X48" s="128"/>
      <c r="Y48" s="128"/>
      <c r="Z48" s="109" t="s">
        <v>110</v>
      </c>
      <c r="AA48" s="103" t="s">
        <v>1</v>
      </c>
      <c r="AB48" s="98">
        <v>1</v>
      </c>
      <c r="AC48" s="98">
        <v>0</v>
      </c>
      <c r="AD48" s="98">
        <v>0</v>
      </c>
      <c r="AE48" s="98">
        <v>0</v>
      </c>
      <c r="AF48" s="98">
        <v>0</v>
      </c>
      <c r="AG48" s="98">
        <v>0</v>
      </c>
      <c r="AH48" s="98">
        <v>0</v>
      </c>
      <c r="AI48" s="253"/>
      <c r="AJ48" s="253"/>
      <c r="AK48" s="253"/>
      <c r="AL48" s="253"/>
      <c r="AM48" s="254"/>
      <c r="AN48" s="254"/>
      <c r="AO48" s="254"/>
      <c r="AP48" s="217"/>
      <c r="AQ48" s="236"/>
      <c r="AR48" s="244"/>
      <c r="AS48" s="237"/>
      <c r="AT48" s="238"/>
      <c r="AU48" s="238"/>
      <c r="AV48" s="238"/>
      <c r="AW48" s="238"/>
      <c r="AX48" s="238"/>
      <c r="AY48" s="238"/>
      <c r="AZ48" s="217"/>
      <c r="BA48" s="217"/>
      <c r="BB48" s="217"/>
      <c r="BC48" s="217"/>
    </row>
    <row r="49" spans="1:55" ht="28.5" customHeight="1" x14ac:dyDescent="0.3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04"/>
      <c r="P49" s="95"/>
      <c r="Q49" s="95"/>
      <c r="R49" s="95"/>
      <c r="S49" s="95"/>
      <c r="T49" s="95"/>
      <c r="U49" s="128"/>
      <c r="V49" s="128"/>
      <c r="W49" s="128"/>
      <c r="X49" s="128"/>
      <c r="Y49" s="128"/>
      <c r="Z49" s="109" t="s">
        <v>111</v>
      </c>
      <c r="AA49" s="104" t="s">
        <v>1</v>
      </c>
      <c r="AB49" s="98">
        <v>0</v>
      </c>
      <c r="AC49" s="98">
        <v>1</v>
      </c>
      <c r="AD49" s="98">
        <v>0</v>
      </c>
      <c r="AE49" s="98">
        <v>0</v>
      </c>
      <c r="AF49" s="98">
        <v>0</v>
      </c>
      <c r="AG49" s="98">
        <v>0</v>
      </c>
      <c r="AH49" s="98">
        <v>0</v>
      </c>
      <c r="AI49" s="253"/>
      <c r="AJ49" s="253"/>
      <c r="AK49" s="253"/>
      <c r="AL49" s="253"/>
      <c r="AM49" s="254"/>
      <c r="AN49" s="254"/>
      <c r="AO49" s="254"/>
      <c r="AP49" s="217"/>
      <c r="AQ49" s="217"/>
      <c r="AR49" s="255"/>
      <c r="AS49" s="256"/>
      <c r="AT49" s="256"/>
      <c r="AU49" s="256"/>
      <c r="AV49" s="256"/>
      <c r="AW49" s="256"/>
      <c r="AX49" s="256"/>
      <c r="AY49" s="256"/>
      <c r="AZ49" s="217"/>
      <c r="BA49" s="217"/>
      <c r="BB49" s="217"/>
      <c r="BC49" s="217"/>
    </row>
    <row r="50" spans="1:55" ht="87.75" customHeight="1" x14ac:dyDescent="0.3">
      <c r="A50" s="129" t="s">
        <v>9</v>
      </c>
      <c r="B50" s="129" t="s">
        <v>10</v>
      </c>
      <c r="C50" s="129" t="s">
        <v>9</v>
      </c>
      <c r="D50" s="129" t="s">
        <v>12</v>
      </c>
      <c r="E50" s="129"/>
      <c r="F50" s="129"/>
      <c r="G50" s="129"/>
      <c r="H50" s="129"/>
      <c r="I50" s="129"/>
      <c r="J50" s="129"/>
      <c r="K50" s="129"/>
      <c r="L50" s="129"/>
      <c r="M50" s="129"/>
      <c r="N50" s="129" t="s">
        <v>157</v>
      </c>
      <c r="O50" s="113"/>
      <c r="P50" s="130"/>
      <c r="Q50" s="130"/>
      <c r="R50" s="130"/>
      <c r="S50" s="130"/>
      <c r="T50" s="130"/>
      <c r="U50" s="131"/>
      <c r="V50" s="131"/>
      <c r="W50" s="131"/>
      <c r="X50" s="131"/>
      <c r="Y50" s="131"/>
      <c r="Z50" s="107" t="s">
        <v>109</v>
      </c>
      <c r="AA50" s="113" t="s">
        <v>7</v>
      </c>
      <c r="AB50" s="114">
        <f>AB54</f>
        <v>9707</v>
      </c>
      <c r="AC50" s="114">
        <f>AC54</f>
        <v>29915.4</v>
      </c>
      <c r="AD50" s="114">
        <f>AD54</f>
        <v>59524.5</v>
      </c>
      <c r="AE50" s="114">
        <f t="shared" ref="AE50:AH50" si="7">AE54</f>
        <v>64355.1</v>
      </c>
      <c r="AF50" s="114">
        <f t="shared" si="7"/>
        <v>64355.1</v>
      </c>
      <c r="AG50" s="114">
        <f t="shared" si="7"/>
        <v>64355.1</v>
      </c>
      <c r="AH50" s="114">
        <f t="shared" si="7"/>
        <v>64355.1</v>
      </c>
      <c r="AI50" s="241"/>
      <c r="AJ50" s="241"/>
      <c r="AK50" s="242"/>
      <c r="AL50" s="242"/>
      <c r="AM50" s="243"/>
      <c r="AN50" s="243"/>
      <c r="AO50" s="243"/>
      <c r="AP50" s="217"/>
      <c r="AQ50" s="217"/>
      <c r="AR50" s="257"/>
      <c r="AS50" s="258"/>
      <c r="AT50" s="258"/>
      <c r="AU50" s="259"/>
      <c r="AV50" s="259"/>
      <c r="AW50" s="259"/>
      <c r="AX50" s="259"/>
      <c r="AY50" s="259"/>
      <c r="AZ50" s="259"/>
      <c r="BA50" s="217"/>
      <c r="BB50" s="217"/>
      <c r="BC50" s="217"/>
    </row>
    <row r="51" spans="1:55" ht="44.25" customHeight="1" x14ac:dyDescent="0.3">
      <c r="A51" s="132" t="s">
        <v>9</v>
      </c>
      <c r="B51" s="132" t="s">
        <v>10</v>
      </c>
      <c r="C51" s="132" t="s">
        <v>9</v>
      </c>
      <c r="D51" s="132" t="s">
        <v>12</v>
      </c>
      <c r="E51" s="132" t="s">
        <v>9</v>
      </c>
      <c r="F51" s="132" t="s">
        <v>12</v>
      </c>
      <c r="G51" s="132"/>
      <c r="H51" s="132"/>
      <c r="I51" s="132"/>
      <c r="J51" s="132"/>
      <c r="K51" s="132"/>
      <c r="L51" s="132"/>
      <c r="M51" s="132"/>
      <c r="N51" s="132" t="s">
        <v>160</v>
      </c>
      <c r="O51" s="103"/>
      <c r="P51" s="133"/>
      <c r="Q51" s="133"/>
      <c r="R51" s="133"/>
      <c r="S51" s="133"/>
      <c r="T51" s="133"/>
      <c r="U51" s="134"/>
      <c r="V51" s="134"/>
      <c r="W51" s="134"/>
      <c r="X51" s="134"/>
      <c r="Y51" s="134"/>
      <c r="Z51" s="214" t="s">
        <v>213</v>
      </c>
      <c r="AA51" s="103" t="s">
        <v>7</v>
      </c>
      <c r="AB51" s="115">
        <f>AB54</f>
        <v>9707</v>
      </c>
      <c r="AC51" s="115">
        <f t="shared" ref="AC51:AH51" si="8">AC54</f>
        <v>29915.4</v>
      </c>
      <c r="AD51" s="115">
        <f t="shared" si="8"/>
        <v>59524.5</v>
      </c>
      <c r="AE51" s="115">
        <f t="shared" si="8"/>
        <v>64355.1</v>
      </c>
      <c r="AF51" s="115">
        <f>AF54</f>
        <v>64355.1</v>
      </c>
      <c r="AG51" s="115">
        <f t="shared" si="8"/>
        <v>64355.1</v>
      </c>
      <c r="AH51" s="115">
        <f t="shared" si="8"/>
        <v>64355.1</v>
      </c>
      <c r="AI51" s="245"/>
      <c r="AJ51" s="245"/>
      <c r="AK51" s="242"/>
      <c r="AL51" s="242"/>
      <c r="AM51" s="243"/>
      <c r="AN51" s="243"/>
      <c r="AO51" s="243"/>
      <c r="AP51" s="244"/>
      <c r="AQ51" s="217"/>
      <c r="AR51" s="257"/>
      <c r="AS51" s="258"/>
      <c r="AT51" s="258"/>
      <c r="AU51" s="259"/>
      <c r="AV51" s="259"/>
      <c r="AW51" s="259"/>
      <c r="AX51" s="259"/>
      <c r="AY51" s="259"/>
      <c r="AZ51" s="259"/>
      <c r="BA51" s="217"/>
      <c r="BB51" s="217"/>
      <c r="BC51" s="217"/>
    </row>
    <row r="52" spans="1:55" ht="51.75" customHeight="1" x14ac:dyDescent="0.3">
      <c r="A52" s="132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03"/>
      <c r="P52" s="133"/>
      <c r="Q52" s="133"/>
      <c r="R52" s="133"/>
      <c r="S52" s="133"/>
      <c r="T52" s="133"/>
      <c r="U52" s="134"/>
      <c r="V52" s="134"/>
      <c r="W52" s="134"/>
      <c r="X52" s="134"/>
      <c r="Y52" s="134"/>
      <c r="Z52" s="159" t="s">
        <v>176</v>
      </c>
      <c r="AA52" s="103" t="s">
        <v>1</v>
      </c>
      <c r="AB52" s="115">
        <f>1460+50</f>
        <v>1510</v>
      </c>
      <c r="AC52" s="115">
        <f>AB52+50</f>
        <v>1560</v>
      </c>
      <c r="AD52" s="115">
        <f t="shared" ref="AD52:AH52" si="9">AC52+50</f>
        <v>1610</v>
      </c>
      <c r="AE52" s="115">
        <f t="shared" si="9"/>
        <v>1660</v>
      </c>
      <c r="AF52" s="115">
        <f t="shared" si="9"/>
        <v>1710</v>
      </c>
      <c r="AG52" s="115">
        <f t="shared" si="9"/>
        <v>1760</v>
      </c>
      <c r="AH52" s="115">
        <f t="shared" si="9"/>
        <v>1810</v>
      </c>
      <c r="AI52" s="245"/>
      <c r="AJ52" s="245"/>
      <c r="AK52" s="242"/>
      <c r="AL52" s="242"/>
      <c r="AM52" s="243"/>
      <c r="AN52" s="243"/>
      <c r="AO52" s="243"/>
      <c r="AP52" s="244"/>
      <c r="AQ52" s="217"/>
      <c r="AR52" s="257"/>
      <c r="AS52" s="258"/>
      <c r="AT52" s="258"/>
      <c r="AU52" s="259"/>
      <c r="AV52" s="259"/>
      <c r="AW52" s="259"/>
      <c r="AX52" s="259"/>
      <c r="AY52" s="259"/>
      <c r="AZ52" s="259"/>
      <c r="BA52" s="217"/>
      <c r="BB52" s="217"/>
      <c r="BC52" s="217"/>
    </row>
    <row r="53" spans="1:55" ht="60" hidden="1" customHeight="1" x14ac:dyDescent="0.3">
      <c r="A53" s="135" t="s">
        <v>9</v>
      </c>
      <c r="B53" s="135" t="s">
        <v>10</v>
      </c>
      <c r="C53" s="135" t="s">
        <v>9</v>
      </c>
      <c r="D53" s="135" t="s">
        <v>12</v>
      </c>
      <c r="E53" s="135" t="s">
        <v>9</v>
      </c>
      <c r="F53" s="135" t="s">
        <v>12</v>
      </c>
      <c r="G53" s="135"/>
      <c r="H53" s="135" t="s">
        <v>88</v>
      </c>
      <c r="I53" s="135" t="s">
        <v>83</v>
      </c>
      <c r="J53" s="135" t="s">
        <v>105</v>
      </c>
      <c r="K53" s="135"/>
      <c r="L53" s="135"/>
      <c r="M53" s="135"/>
      <c r="N53" s="135"/>
      <c r="O53" s="117"/>
      <c r="P53" s="136"/>
      <c r="Q53" s="136"/>
      <c r="R53" s="136"/>
      <c r="S53" s="136"/>
      <c r="T53" s="136"/>
      <c r="U53" s="137"/>
      <c r="V53" s="137"/>
      <c r="W53" s="137"/>
      <c r="X53" s="137"/>
      <c r="Y53" s="137"/>
      <c r="Z53" s="110" t="s">
        <v>174</v>
      </c>
      <c r="AA53" s="117"/>
      <c r="AB53" s="118"/>
      <c r="AC53" s="118"/>
      <c r="AD53" s="118"/>
      <c r="AE53" s="118"/>
      <c r="AF53" s="118"/>
      <c r="AG53" s="118"/>
      <c r="AH53" s="118"/>
      <c r="AI53" s="247"/>
      <c r="AJ53" s="247"/>
      <c r="AK53" s="242"/>
      <c r="AL53" s="242"/>
      <c r="AM53" s="243"/>
      <c r="AN53" s="243"/>
      <c r="AO53" s="243"/>
      <c r="AP53" s="244"/>
      <c r="AQ53" s="217"/>
      <c r="AR53" s="257"/>
      <c r="AS53" s="258"/>
      <c r="AT53" s="258"/>
      <c r="AU53" s="259"/>
      <c r="AV53" s="259"/>
      <c r="AW53" s="259"/>
      <c r="AX53" s="259"/>
      <c r="AY53" s="259"/>
      <c r="AZ53" s="259"/>
      <c r="BA53" s="217"/>
      <c r="BB53" s="217"/>
      <c r="BC53" s="217"/>
    </row>
    <row r="54" spans="1:55" ht="72.75" customHeight="1" x14ac:dyDescent="0.3">
      <c r="A54" s="135" t="s">
        <v>9</v>
      </c>
      <c r="B54" s="135" t="s">
        <v>10</v>
      </c>
      <c r="C54" s="135" t="s">
        <v>9</v>
      </c>
      <c r="D54" s="135" t="s">
        <v>12</v>
      </c>
      <c r="E54" s="135" t="s">
        <v>9</v>
      </c>
      <c r="F54" s="135" t="s">
        <v>12</v>
      </c>
      <c r="G54" s="135" t="s">
        <v>104</v>
      </c>
      <c r="H54" s="135" t="s">
        <v>88</v>
      </c>
      <c r="I54" s="135" t="s">
        <v>83</v>
      </c>
      <c r="J54" s="135" t="s">
        <v>105</v>
      </c>
      <c r="K54" s="135" t="s">
        <v>9</v>
      </c>
      <c r="L54" s="135" t="s">
        <v>14</v>
      </c>
      <c r="M54" s="135" t="s">
        <v>13</v>
      </c>
      <c r="N54" s="135" t="s">
        <v>173</v>
      </c>
      <c r="O54" s="117"/>
      <c r="P54" s="136"/>
      <c r="Q54" s="136"/>
      <c r="R54" s="136"/>
      <c r="S54" s="136"/>
      <c r="T54" s="136"/>
      <c r="U54" s="137"/>
      <c r="V54" s="137"/>
      <c r="W54" s="137"/>
      <c r="X54" s="137"/>
      <c r="Y54" s="135" t="s">
        <v>182</v>
      </c>
      <c r="Z54" s="110" t="s">
        <v>200</v>
      </c>
      <c r="AA54" s="117" t="s">
        <v>2</v>
      </c>
      <c r="AB54" s="118">
        <v>9707</v>
      </c>
      <c r="AC54" s="118">
        <v>29915.4</v>
      </c>
      <c r="AD54" s="118">
        <v>59524.5</v>
      </c>
      <c r="AE54" s="118">
        <v>64355.1</v>
      </c>
      <c r="AF54" s="118">
        <f>AE54</f>
        <v>64355.1</v>
      </c>
      <c r="AG54" s="118">
        <f>AF54</f>
        <v>64355.1</v>
      </c>
      <c r="AH54" s="118">
        <f>AG54</f>
        <v>64355.1</v>
      </c>
      <c r="AI54" s="247"/>
      <c r="AJ54" s="247"/>
      <c r="AK54" s="248"/>
      <c r="AL54" s="248"/>
      <c r="AM54" s="249"/>
      <c r="AN54" s="249"/>
      <c r="AO54" s="249"/>
      <c r="AP54" s="217"/>
      <c r="AQ54" s="217"/>
      <c r="AR54" s="260"/>
      <c r="AS54" s="261"/>
      <c r="AT54" s="261"/>
      <c r="AU54" s="261"/>
      <c r="AV54" s="261"/>
      <c r="AW54" s="261"/>
      <c r="AX54" s="261"/>
      <c r="AY54" s="261"/>
      <c r="AZ54" s="217"/>
      <c r="BA54" s="217"/>
      <c r="BB54" s="217"/>
      <c r="BC54" s="217"/>
    </row>
    <row r="55" spans="1:55" ht="45" customHeight="1" x14ac:dyDescent="0.3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03"/>
      <c r="P55" s="133"/>
      <c r="Q55" s="133"/>
      <c r="R55" s="133"/>
      <c r="S55" s="133"/>
      <c r="T55" s="133"/>
      <c r="U55" s="134"/>
      <c r="V55" s="134"/>
      <c r="W55" s="134"/>
      <c r="X55" s="134"/>
      <c r="Y55" s="134"/>
      <c r="Z55" s="109" t="s">
        <v>112</v>
      </c>
      <c r="AA55" s="103" t="s">
        <v>1</v>
      </c>
      <c r="AB55" s="103">
        <v>1</v>
      </c>
      <c r="AC55" s="99">
        <v>5</v>
      </c>
      <c r="AD55" s="99">
        <v>5</v>
      </c>
      <c r="AE55" s="99">
        <v>0</v>
      </c>
      <c r="AF55" s="99">
        <v>0</v>
      </c>
      <c r="AG55" s="99">
        <v>0</v>
      </c>
      <c r="AH55" s="99">
        <v>0</v>
      </c>
      <c r="AI55" s="262"/>
      <c r="AJ55" s="262"/>
      <c r="AK55" s="262"/>
      <c r="AL55" s="262"/>
      <c r="AM55" s="259"/>
      <c r="AN55" s="259"/>
      <c r="AO55" s="259"/>
      <c r="AP55" s="217"/>
      <c r="AQ55" s="217"/>
      <c r="AR55" s="237"/>
      <c r="AS55" s="237"/>
      <c r="AT55" s="238"/>
      <c r="AU55" s="263"/>
      <c r="AV55" s="263"/>
      <c r="AW55" s="263"/>
      <c r="AX55" s="263"/>
      <c r="AY55" s="263"/>
      <c r="AZ55" s="217"/>
      <c r="BA55" s="217"/>
      <c r="BB55" s="217"/>
      <c r="BC55" s="217"/>
    </row>
    <row r="56" spans="1:55" ht="34.5" customHeight="1" x14ac:dyDescent="0.3">
      <c r="A56" s="132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03"/>
      <c r="P56" s="133"/>
      <c r="Q56" s="133"/>
      <c r="R56" s="133"/>
      <c r="S56" s="133"/>
      <c r="T56" s="133"/>
      <c r="U56" s="134"/>
      <c r="V56" s="134"/>
      <c r="W56" s="134"/>
      <c r="X56" s="134"/>
      <c r="Y56" s="134"/>
      <c r="Z56" s="109" t="s">
        <v>161</v>
      </c>
      <c r="AA56" s="103" t="s">
        <v>3</v>
      </c>
      <c r="AB56" s="100">
        <v>0</v>
      </c>
      <c r="AC56" s="100">
        <v>0</v>
      </c>
      <c r="AD56" s="100">
        <v>2.4</v>
      </c>
      <c r="AE56" s="100">
        <v>4.2</v>
      </c>
      <c r="AF56" s="100">
        <v>4.2</v>
      </c>
      <c r="AG56" s="100">
        <v>4.2</v>
      </c>
      <c r="AH56" s="100">
        <v>4.2</v>
      </c>
      <c r="AI56" s="264"/>
      <c r="AJ56" s="264"/>
      <c r="AK56" s="264"/>
      <c r="AL56" s="264"/>
      <c r="AM56" s="265"/>
      <c r="AN56" s="265"/>
      <c r="AO56" s="265"/>
      <c r="AP56" s="217"/>
      <c r="AQ56" s="217"/>
      <c r="AR56" s="244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</row>
    <row r="57" spans="1:55" ht="57.75" customHeight="1" x14ac:dyDescent="0.3">
      <c r="A57" s="142" t="s">
        <v>9</v>
      </c>
      <c r="B57" s="142" t="s">
        <v>10</v>
      </c>
      <c r="C57" s="142" t="s">
        <v>9</v>
      </c>
      <c r="D57" s="142" t="s">
        <v>14</v>
      </c>
      <c r="E57" s="142"/>
      <c r="F57" s="142"/>
      <c r="G57" s="142"/>
      <c r="H57" s="142"/>
      <c r="I57" s="142"/>
      <c r="J57" s="142"/>
      <c r="K57" s="142"/>
      <c r="L57" s="142"/>
      <c r="M57" s="142"/>
      <c r="N57" s="142" t="s">
        <v>163</v>
      </c>
      <c r="O57" s="143"/>
      <c r="P57" s="146"/>
      <c r="Q57" s="146"/>
      <c r="R57" s="146"/>
      <c r="S57" s="146"/>
      <c r="T57" s="146"/>
      <c r="U57" s="147"/>
      <c r="V57" s="147"/>
      <c r="W57" s="147"/>
      <c r="X57" s="147"/>
      <c r="Y57" s="147" t="s">
        <v>84</v>
      </c>
      <c r="Z57" s="148" t="s">
        <v>209</v>
      </c>
      <c r="AA57" s="149" t="s">
        <v>2</v>
      </c>
      <c r="AB57" s="150">
        <f t="shared" ref="AB57:AH57" si="10">AB58+AB68+AB87+AB79</f>
        <v>35290.699999999997</v>
      </c>
      <c r="AC57" s="150">
        <f t="shared" si="10"/>
        <v>34536.9</v>
      </c>
      <c r="AD57" s="150">
        <f t="shared" si="10"/>
        <v>36536.9</v>
      </c>
      <c r="AE57" s="150">
        <f t="shared" si="10"/>
        <v>38536.899999999994</v>
      </c>
      <c r="AF57" s="150">
        <f t="shared" si="10"/>
        <v>38536.899999999994</v>
      </c>
      <c r="AG57" s="150">
        <f t="shared" si="10"/>
        <v>38536.899999999994</v>
      </c>
      <c r="AH57" s="150">
        <f t="shared" si="10"/>
        <v>38536.899999999994</v>
      </c>
      <c r="AI57" s="224"/>
      <c r="AJ57" s="224"/>
      <c r="AK57" s="266"/>
      <c r="AL57" s="266"/>
      <c r="AM57" s="267"/>
      <c r="AN57" s="268"/>
      <c r="AO57" s="268"/>
      <c r="AP57" s="226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</row>
    <row r="58" spans="1:55" ht="66" customHeight="1" x14ac:dyDescent="0.3">
      <c r="A58" s="142" t="s">
        <v>9</v>
      </c>
      <c r="B58" s="142" t="s">
        <v>10</v>
      </c>
      <c r="C58" s="142" t="s">
        <v>9</v>
      </c>
      <c r="D58" s="142" t="s">
        <v>14</v>
      </c>
      <c r="E58" s="142" t="s">
        <v>9</v>
      </c>
      <c r="F58" s="142" t="s">
        <v>11</v>
      </c>
      <c r="G58" s="142"/>
      <c r="H58" s="142"/>
      <c r="I58" s="142"/>
      <c r="J58" s="142"/>
      <c r="K58" s="142"/>
      <c r="L58" s="142"/>
      <c r="M58" s="142"/>
      <c r="N58" s="142" t="s">
        <v>164</v>
      </c>
      <c r="O58" s="143"/>
      <c r="P58" s="143"/>
      <c r="Q58" s="143"/>
      <c r="R58" s="143"/>
      <c r="S58" s="143"/>
      <c r="T58" s="143"/>
      <c r="U58" s="142"/>
      <c r="V58" s="142"/>
      <c r="W58" s="142"/>
      <c r="X58" s="142"/>
      <c r="Y58" s="142" t="s">
        <v>84</v>
      </c>
      <c r="Z58" s="144" t="s">
        <v>162</v>
      </c>
      <c r="AA58" s="143" t="s">
        <v>2</v>
      </c>
      <c r="AB58" s="145">
        <f t="shared" ref="AB58:AH58" si="11">AB60+AB63+AB65</f>
        <v>2103.7999999999997</v>
      </c>
      <c r="AC58" s="145">
        <f t="shared" si="11"/>
        <v>2820.6</v>
      </c>
      <c r="AD58" s="145">
        <f t="shared" si="11"/>
        <v>2820.6</v>
      </c>
      <c r="AE58" s="145">
        <f t="shared" si="11"/>
        <v>2820.6</v>
      </c>
      <c r="AF58" s="145">
        <f t="shared" si="11"/>
        <v>2820.6</v>
      </c>
      <c r="AG58" s="145">
        <f t="shared" si="11"/>
        <v>2820.6</v>
      </c>
      <c r="AH58" s="145">
        <f t="shared" si="11"/>
        <v>2820.6</v>
      </c>
      <c r="AI58" s="269"/>
      <c r="AJ58" s="269"/>
      <c r="AK58" s="270"/>
      <c r="AL58" s="270"/>
      <c r="AM58" s="256"/>
      <c r="AN58" s="256"/>
      <c r="AO58" s="256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</row>
    <row r="59" spans="1:55" ht="46.5" customHeight="1" x14ac:dyDescent="0.3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04"/>
      <c r="P59" s="95"/>
      <c r="Q59" s="95"/>
      <c r="R59" s="95"/>
      <c r="S59" s="95"/>
      <c r="T59" s="95"/>
      <c r="U59" s="128"/>
      <c r="V59" s="128"/>
      <c r="W59" s="128"/>
      <c r="X59" s="128"/>
      <c r="Y59" s="128"/>
      <c r="Z59" s="79" t="s">
        <v>114</v>
      </c>
      <c r="AA59" s="104" t="s">
        <v>3</v>
      </c>
      <c r="AB59" s="96">
        <v>98</v>
      </c>
      <c r="AC59" s="96">
        <f>AB59+0.1</f>
        <v>98.1</v>
      </c>
      <c r="AD59" s="96">
        <f>AC59+0.2</f>
        <v>98.3</v>
      </c>
      <c r="AE59" s="96">
        <f>AD59+0.3</f>
        <v>98.6</v>
      </c>
      <c r="AF59" s="96">
        <f>AE59+0.1</f>
        <v>98.699999999999989</v>
      </c>
      <c r="AG59" s="96">
        <f>AF59+0.2</f>
        <v>98.899999999999991</v>
      </c>
      <c r="AH59" s="96">
        <f t="shared" ref="AH59" si="12">AG59+0.1</f>
        <v>98.999999999999986</v>
      </c>
      <c r="AI59" s="229"/>
      <c r="AJ59" s="229"/>
      <c r="AK59" s="271"/>
      <c r="AL59" s="271"/>
      <c r="AM59" s="272"/>
      <c r="AN59" s="272"/>
      <c r="AO59" s="272"/>
      <c r="AP59" s="217"/>
      <c r="AQ59" s="217"/>
      <c r="AR59" s="273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</row>
    <row r="60" spans="1:55" ht="47.25" customHeight="1" x14ac:dyDescent="0.3">
      <c r="A60" s="127" t="s">
        <v>9</v>
      </c>
      <c r="B60" s="127" t="s">
        <v>10</v>
      </c>
      <c r="C60" s="127" t="s">
        <v>9</v>
      </c>
      <c r="D60" s="127" t="s">
        <v>14</v>
      </c>
      <c r="E60" s="127" t="s">
        <v>9</v>
      </c>
      <c r="F60" s="127" t="s">
        <v>11</v>
      </c>
      <c r="G60" s="127" t="s">
        <v>81</v>
      </c>
      <c r="H60" s="127" t="s">
        <v>82</v>
      </c>
      <c r="I60" s="127" t="s">
        <v>83</v>
      </c>
      <c r="J60" s="127" t="s">
        <v>83</v>
      </c>
      <c r="K60" s="127" t="s">
        <v>9</v>
      </c>
      <c r="L60" s="127" t="s">
        <v>14</v>
      </c>
      <c r="M60" s="127" t="s">
        <v>13</v>
      </c>
      <c r="N60" s="127" t="s">
        <v>165</v>
      </c>
      <c r="O60" s="104"/>
      <c r="P60" s="104"/>
      <c r="Q60" s="104"/>
      <c r="R60" s="104"/>
      <c r="S60" s="104"/>
      <c r="T60" s="104"/>
      <c r="U60" s="127"/>
      <c r="V60" s="127"/>
      <c r="W60" s="127"/>
      <c r="X60" s="127"/>
      <c r="Y60" s="127" t="s">
        <v>84</v>
      </c>
      <c r="Z60" s="120" t="s">
        <v>115</v>
      </c>
      <c r="AA60" s="121" t="s">
        <v>2</v>
      </c>
      <c r="AB60" s="101">
        <v>554.70000000000005</v>
      </c>
      <c r="AC60" s="101">
        <v>977.9</v>
      </c>
      <c r="AD60" s="101">
        <v>977.9</v>
      </c>
      <c r="AE60" s="101">
        <v>977.9</v>
      </c>
      <c r="AF60" s="101">
        <v>977.9</v>
      </c>
      <c r="AG60" s="101">
        <v>977.9</v>
      </c>
      <c r="AH60" s="101">
        <v>977.9</v>
      </c>
      <c r="AI60" s="274"/>
      <c r="AJ60" s="274"/>
      <c r="AK60" s="274"/>
      <c r="AL60" s="274"/>
      <c r="AM60" s="275"/>
      <c r="AN60" s="275"/>
      <c r="AO60" s="275"/>
      <c r="AP60" s="217"/>
      <c r="AQ60" s="217"/>
      <c r="AR60" s="25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</row>
    <row r="61" spans="1:55" ht="51.75" customHeight="1" x14ac:dyDescent="0.3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04"/>
      <c r="P61" s="104"/>
      <c r="Q61" s="104"/>
      <c r="R61" s="104"/>
      <c r="S61" s="104"/>
      <c r="T61" s="104"/>
      <c r="U61" s="127"/>
      <c r="V61" s="127"/>
      <c r="W61" s="127"/>
      <c r="X61" s="127"/>
      <c r="Y61" s="127"/>
      <c r="Z61" s="79" t="s">
        <v>116</v>
      </c>
      <c r="AA61" s="162" t="s">
        <v>1</v>
      </c>
      <c r="AB61" s="104">
        <v>20</v>
      </c>
      <c r="AC61" s="104">
        <v>18</v>
      </c>
      <c r="AD61" s="104">
        <v>15</v>
      </c>
      <c r="AE61" s="104">
        <v>14</v>
      </c>
      <c r="AF61" s="104">
        <v>12</v>
      </c>
      <c r="AG61" s="104">
        <v>10</v>
      </c>
      <c r="AH61" s="104">
        <v>8</v>
      </c>
      <c r="AI61" s="276"/>
      <c r="AJ61" s="276"/>
      <c r="AK61" s="276"/>
      <c r="AL61" s="276"/>
      <c r="AM61" s="277"/>
      <c r="AN61" s="277"/>
      <c r="AO61" s="277"/>
      <c r="AP61" s="217"/>
      <c r="AQ61" s="217"/>
      <c r="AR61" s="278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</row>
    <row r="62" spans="1:55" ht="51.75" customHeight="1" x14ac:dyDescent="0.3">
      <c r="A62" s="127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04"/>
      <c r="P62" s="104"/>
      <c r="Q62" s="104"/>
      <c r="R62" s="104"/>
      <c r="S62" s="104"/>
      <c r="T62" s="104"/>
      <c r="U62" s="127"/>
      <c r="V62" s="127"/>
      <c r="W62" s="127"/>
      <c r="X62" s="127"/>
      <c r="Y62" s="127"/>
      <c r="Z62" s="79" t="s">
        <v>117</v>
      </c>
      <c r="AA62" s="102" t="s">
        <v>3</v>
      </c>
      <c r="AB62" s="96">
        <v>100</v>
      </c>
      <c r="AC62" s="96">
        <v>100</v>
      </c>
      <c r="AD62" s="96">
        <v>100</v>
      </c>
      <c r="AE62" s="96">
        <v>100</v>
      </c>
      <c r="AF62" s="96">
        <v>100</v>
      </c>
      <c r="AG62" s="96">
        <v>100</v>
      </c>
      <c r="AH62" s="96">
        <v>100</v>
      </c>
      <c r="AI62" s="279"/>
      <c r="AJ62" s="279"/>
      <c r="AK62" s="276"/>
      <c r="AL62" s="276"/>
      <c r="AM62" s="277"/>
      <c r="AN62" s="277"/>
      <c r="AO62" s="27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</row>
    <row r="63" spans="1:55" ht="43.5" customHeight="1" x14ac:dyDescent="0.3">
      <c r="A63" s="127" t="s">
        <v>9</v>
      </c>
      <c r="B63" s="127" t="s">
        <v>10</v>
      </c>
      <c r="C63" s="127" t="s">
        <v>9</v>
      </c>
      <c r="D63" s="127" t="s">
        <v>14</v>
      </c>
      <c r="E63" s="127" t="s">
        <v>9</v>
      </c>
      <c r="F63" s="127" t="s">
        <v>11</v>
      </c>
      <c r="G63" s="127" t="s">
        <v>81</v>
      </c>
      <c r="H63" s="127" t="s">
        <v>82</v>
      </c>
      <c r="I63" s="127" t="s">
        <v>83</v>
      </c>
      <c r="J63" s="127" t="s">
        <v>85</v>
      </c>
      <c r="K63" s="127" t="s">
        <v>9</v>
      </c>
      <c r="L63" s="127" t="s">
        <v>14</v>
      </c>
      <c r="M63" s="127" t="s">
        <v>13</v>
      </c>
      <c r="N63" s="127" t="s">
        <v>165</v>
      </c>
      <c r="O63" s="104"/>
      <c r="P63" s="104"/>
      <c r="Q63" s="104"/>
      <c r="R63" s="104"/>
      <c r="S63" s="104"/>
      <c r="T63" s="104"/>
      <c r="U63" s="127"/>
      <c r="V63" s="127"/>
      <c r="W63" s="127"/>
      <c r="X63" s="127"/>
      <c r="Y63" s="127" t="s">
        <v>84</v>
      </c>
      <c r="Z63" s="120" t="s">
        <v>118</v>
      </c>
      <c r="AA63" s="121" t="s">
        <v>2</v>
      </c>
      <c r="AB63" s="101">
        <v>1507</v>
      </c>
      <c r="AC63" s="101">
        <v>1653</v>
      </c>
      <c r="AD63" s="101">
        <v>1653</v>
      </c>
      <c r="AE63" s="101">
        <v>1653</v>
      </c>
      <c r="AF63" s="101">
        <v>1653</v>
      </c>
      <c r="AG63" s="101">
        <v>1653</v>
      </c>
      <c r="AH63" s="101">
        <v>1653</v>
      </c>
      <c r="AI63" s="274"/>
      <c r="AJ63" s="274"/>
      <c r="AK63" s="274"/>
      <c r="AL63" s="274"/>
      <c r="AM63" s="275"/>
      <c r="AN63" s="275"/>
      <c r="AO63" s="275"/>
      <c r="AP63" s="217"/>
      <c r="AQ63" s="217"/>
      <c r="AR63" s="280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</row>
    <row r="64" spans="1:55" ht="46.5" customHeight="1" x14ac:dyDescent="0.3">
      <c r="A64" s="127"/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04"/>
      <c r="P64" s="104"/>
      <c r="Q64" s="104"/>
      <c r="R64" s="104"/>
      <c r="S64" s="104"/>
      <c r="T64" s="104"/>
      <c r="U64" s="127"/>
      <c r="V64" s="127"/>
      <c r="W64" s="127"/>
      <c r="X64" s="127"/>
      <c r="Y64" s="127"/>
      <c r="Z64" s="79" t="s">
        <v>119</v>
      </c>
      <c r="AA64" s="104" t="s">
        <v>3</v>
      </c>
      <c r="AB64" s="96">
        <v>100</v>
      </c>
      <c r="AC64" s="96">
        <v>100</v>
      </c>
      <c r="AD64" s="100">
        <v>100</v>
      </c>
      <c r="AE64" s="100">
        <v>100</v>
      </c>
      <c r="AF64" s="100">
        <v>100</v>
      </c>
      <c r="AG64" s="100">
        <v>100</v>
      </c>
      <c r="AH64" s="96">
        <v>100</v>
      </c>
      <c r="AI64" s="281"/>
      <c r="AJ64" s="281"/>
      <c r="AK64" s="282"/>
      <c r="AL64" s="282"/>
      <c r="AM64" s="219"/>
      <c r="AN64" s="219"/>
      <c r="AO64" s="219"/>
      <c r="AP64" s="217"/>
      <c r="AQ64" s="217"/>
      <c r="AR64" s="273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</row>
    <row r="65" spans="1:55" s="22" customFormat="1" ht="51.75" customHeight="1" x14ac:dyDescent="0.3">
      <c r="A65" s="127" t="s">
        <v>9</v>
      </c>
      <c r="B65" s="127" t="s">
        <v>10</v>
      </c>
      <c r="C65" s="127" t="s">
        <v>9</v>
      </c>
      <c r="D65" s="127" t="s">
        <v>14</v>
      </c>
      <c r="E65" s="127" t="s">
        <v>9</v>
      </c>
      <c r="F65" s="127" t="s">
        <v>11</v>
      </c>
      <c r="G65" s="127" t="s">
        <v>81</v>
      </c>
      <c r="H65" s="127" t="s">
        <v>82</v>
      </c>
      <c r="I65" s="127" t="s">
        <v>83</v>
      </c>
      <c r="J65" s="127" t="s">
        <v>86</v>
      </c>
      <c r="K65" s="127" t="s">
        <v>9</v>
      </c>
      <c r="L65" s="127" t="s">
        <v>14</v>
      </c>
      <c r="M65" s="127" t="s">
        <v>13</v>
      </c>
      <c r="N65" s="127" t="s">
        <v>165</v>
      </c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 t="s">
        <v>84</v>
      </c>
      <c r="Z65" s="120" t="s">
        <v>177</v>
      </c>
      <c r="AA65" s="121" t="s">
        <v>2</v>
      </c>
      <c r="AB65" s="101">
        <f>39+3.1</f>
        <v>42.1</v>
      </c>
      <c r="AC65" s="101">
        <v>189.7</v>
      </c>
      <c r="AD65" s="101">
        <v>189.7</v>
      </c>
      <c r="AE65" s="101">
        <v>189.7</v>
      </c>
      <c r="AF65" s="101">
        <v>189.7</v>
      </c>
      <c r="AG65" s="101">
        <v>189.7</v>
      </c>
      <c r="AH65" s="101">
        <v>189.7</v>
      </c>
      <c r="AI65" s="274"/>
      <c r="AJ65" s="274"/>
      <c r="AK65" s="274"/>
      <c r="AL65" s="274"/>
      <c r="AM65" s="275"/>
      <c r="AN65" s="275"/>
      <c r="AO65" s="275"/>
      <c r="AP65" s="280"/>
      <c r="AQ65" s="280"/>
      <c r="AR65" s="257"/>
      <c r="AS65" s="280"/>
      <c r="AT65" s="280"/>
      <c r="AU65" s="280"/>
      <c r="AV65" s="280"/>
      <c r="AW65" s="280"/>
      <c r="AX65" s="280"/>
      <c r="AY65" s="280"/>
      <c r="AZ65" s="280"/>
      <c r="BA65" s="280"/>
      <c r="BB65" s="280"/>
      <c r="BC65" s="280"/>
    </row>
    <row r="66" spans="1:55" s="22" customFormat="1" ht="36.75" customHeight="1" x14ac:dyDescent="0.3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9"/>
      <c r="P66" s="139"/>
      <c r="Q66" s="139"/>
      <c r="R66" s="139"/>
      <c r="S66" s="139"/>
      <c r="T66" s="139"/>
      <c r="U66" s="138"/>
      <c r="V66" s="138"/>
      <c r="W66" s="138"/>
      <c r="X66" s="138"/>
      <c r="Y66" s="138"/>
      <c r="Z66" s="109" t="s">
        <v>120</v>
      </c>
      <c r="AA66" s="103" t="s">
        <v>20</v>
      </c>
      <c r="AB66" s="103">
        <v>0.1</v>
      </c>
      <c r="AC66" s="103">
        <v>0.1</v>
      </c>
      <c r="AD66" s="103">
        <v>0.1</v>
      </c>
      <c r="AE66" s="103">
        <v>0.1</v>
      </c>
      <c r="AF66" s="103">
        <v>0.1</v>
      </c>
      <c r="AG66" s="103">
        <v>0.1</v>
      </c>
      <c r="AH66" s="103">
        <v>0.1</v>
      </c>
      <c r="AI66" s="283"/>
      <c r="AJ66" s="283"/>
      <c r="AK66" s="283"/>
      <c r="AL66" s="283"/>
      <c r="AM66" s="258"/>
      <c r="AN66" s="258"/>
      <c r="AO66" s="258"/>
      <c r="AP66" s="280"/>
      <c r="AQ66" s="280"/>
      <c r="AR66" s="278"/>
      <c r="AS66" s="280"/>
      <c r="AT66" s="280"/>
      <c r="AU66" s="280"/>
      <c r="AV66" s="280"/>
      <c r="AW66" s="280"/>
      <c r="AX66" s="280"/>
      <c r="AY66" s="280"/>
      <c r="AZ66" s="280"/>
      <c r="BA66" s="280"/>
      <c r="BB66" s="280"/>
      <c r="BC66" s="280"/>
    </row>
    <row r="67" spans="1:55" s="22" customFormat="1" ht="34.5" customHeight="1" x14ac:dyDescent="0.3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9"/>
      <c r="P67" s="139"/>
      <c r="Q67" s="139"/>
      <c r="R67" s="139"/>
      <c r="S67" s="139"/>
      <c r="T67" s="139"/>
      <c r="U67" s="138"/>
      <c r="V67" s="138"/>
      <c r="W67" s="138"/>
      <c r="X67" s="138"/>
      <c r="Y67" s="138"/>
      <c r="Z67" s="109" t="s">
        <v>121</v>
      </c>
      <c r="AA67" s="103" t="s">
        <v>20</v>
      </c>
      <c r="AB67" s="103">
        <v>0.1</v>
      </c>
      <c r="AC67" s="103">
        <v>0.1</v>
      </c>
      <c r="AD67" s="103">
        <v>0.1</v>
      </c>
      <c r="AE67" s="103">
        <v>0.1</v>
      </c>
      <c r="AF67" s="103">
        <v>0.1</v>
      </c>
      <c r="AG67" s="103">
        <v>0.1</v>
      </c>
      <c r="AH67" s="103">
        <v>0.1</v>
      </c>
      <c r="AI67" s="283"/>
      <c r="AJ67" s="283"/>
      <c r="AK67" s="283"/>
      <c r="AL67" s="283"/>
      <c r="AM67" s="258"/>
      <c r="AN67" s="258"/>
      <c r="AO67" s="258"/>
      <c r="AP67" s="280"/>
      <c r="AQ67" s="280"/>
      <c r="AR67" s="280"/>
      <c r="AS67" s="280"/>
      <c r="AT67" s="280"/>
      <c r="AU67" s="280"/>
      <c r="AV67" s="280"/>
      <c r="AW67" s="280"/>
      <c r="AX67" s="280"/>
      <c r="AY67" s="280"/>
      <c r="AZ67" s="280"/>
      <c r="BA67" s="280"/>
      <c r="BB67" s="280"/>
      <c r="BC67" s="280"/>
    </row>
    <row r="68" spans="1:55" ht="42.75" customHeight="1" x14ac:dyDescent="0.3">
      <c r="A68" s="142" t="s">
        <v>9</v>
      </c>
      <c r="B68" s="142" t="s">
        <v>10</v>
      </c>
      <c r="C68" s="142" t="s">
        <v>9</v>
      </c>
      <c r="D68" s="142" t="s">
        <v>14</v>
      </c>
      <c r="E68" s="142" t="s">
        <v>9</v>
      </c>
      <c r="F68" s="142" t="s">
        <v>12</v>
      </c>
      <c r="G68" s="142"/>
      <c r="H68" s="142"/>
      <c r="I68" s="142"/>
      <c r="J68" s="142"/>
      <c r="K68" s="142"/>
      <c r="L68" s="142"/>
      <c r="M68" s="142"/>
      <c r="N68" s="142" t="s">
        <v>166</v>
      </c>
      <c r="O68" s="143"/>
      <c r="P68" s="143"/>
      <c r="Q68" s="143"/>
      <c r="R68" s="143"/>
      <c r="S68" s="143"/>
      <c r="T68" s="143"/>
      <c r="U68" s="142"/>
      <c r="V68" s="142"/>
      <c r="W68" s="142"/>
      <c r="X68" s="142"/>
      <c r="Y68" s="142" t="s">
        <v>84</v>
      </c>
      <c r="Z68" s="144" t="s">
        <v>122</v>
      </c>
      <c r="AA68" s="143" t="s">
        <v>2</v>
      </c>
      <c r="AB68" s="145">
        <f t="shared" ref="AB68:AH68" si="13">AB71+AB75+AB77</f>
        <v>7605.5</v>
      </c>
      <c r="AC68" s="145">
        <f t="shared" si="13"/>
        <v>13458.199999999999</v>
      </c>
      <c r="AD68" s="145">
        <f t="shared" si="13"/>
        <v>15458.199999999999</v>
      </c>
      <c r="AE68" s="145">
        <f t="shared" si="13"/>
        <v>17458.199999999997</v>
      </c>
      <c r="AF68" s="145">
        <f t="shared" si="13"/>
        <v>17458.199999999997</v>
      </c>
      <c r="AG68" s="145">
        <f t="shared" si="13"/>
        <v>17458.199999999997</v>
      </c>
      <c r="AH68" s="145">
        <f t="shared" si="13"/>
        <v>17458.199999999997</v>
      </c>
      <c r="AI68" s="269"/>
      <c r="AJ68" s="269"/>
      <c r="AK68" s="270"/>
      <c r="AL68" s="270"/>
      <c r="AM68" s="256"/>
      <c r="AN68" s="256"/>
      <c r="AO68" s="256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</row>
    <row r="69" spans="1:55" ht="63" customHeight="1" x14ac:dyDescent="0.3">
      <c r="A69" s="127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04"/>
      <c r="P69" s="95"/>
      <c r="Q69" s="95"/>
      <c r="R69" s="95"/>
      <c r="S69" s="95"/>
      <c r="T69" s="95"/>
      <c r="U69" s="128"/>
      <c r="V69" s="128"/>
      <c r="W69" s="128"/>
      <c r="X69" s="128"/>
      <c r="Y69" s="128"/>
      <c r="Z69" s="79" t="s">
        <v>123</v>
      </c>
      <c r="AA69" s="122" t="s">
        <v>1</v>
      </c>
      <c r="AB69" s="123">
        <v>948.6</v>
      </c>
      <c r="AC69" s="123">
        <v>806.31</v>
      </c>
      <c r="AD69" s="124">
        <v>766.31</v>
      </c>
      <c r="AE69" s="99">
        <f>AD69-150</f>
        <v>616.30999999999995</v>
      </c>
      <c r="AF69" s="99">
        <f t="shared" ref="AF69:AH69" si="14">AE69-150</f>
        <v>466.30999999999995</v>
      </c>
      <c r="AG69" s="99">
        <f t="shared" si="14"/>
        <v>316.30999999999995</v>
      </c>
      <c r="AH69" s="99">
        <f t="shared" si="14"/>
        <v>166.30999999999995</v>
      </c>
      <c r="AI69" s="262"/>
      <c r="AJ69" s="262"/>
      <c r="AK69" s="262"/>
      <c r="AL69" s="262"/>
      <c r="AM69" s="259"/>
      <c r="AN69" s="259"/>
      <c r="AO69" s="259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</row>
    <row r="70" spans="1:55" ht="46.5" customHeight="1" x14ac:dyDescent="0.3">
      <c r="A70" s="127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04"/>
      <c r="P70" s="95"/>
      <c r="Q70" s="95"/>
      <c r="R70" s="95"/>
      <c r="S70" s="95"/>
      <c r="T70" s="95"/>
      <c r="U70" s="128"/>
      <c r="V70" s="128"/>
      <c r="W70" s="128"/>
      <c r="X70" s="128"/>
      <c r="Y70" s="128"/>
      <c r="Z70" s="79" t="s">
        <v>124</v>
      </c>
      <c r="AA70" s="122" t="s">
        <v>1</v>
      </c>
      <c r="AB70" s="123">
        <v>234.46458437499996</v>
      </c>
      <c r="AC70" s="123">
        <v>221</v>
      </c>
      <c r="AD70" s="124">
        <v>204</v>
      </c>
      <c r="AE70" s="99">
        <f>AD70-22</f>
        <v>182</v>
      </c>
      <c r="AF70" s="99">
        <f t="shared" ref="AF70:AH70" si="15">AE70-22</f>
        <v>160</v>
      </c>
      <c r="AG70" s="99">
        <f t="shared" si="15"/>
        <v>138</v>
      </c>
      <c r="AH70" s="99">
        <f t="shared" si="15"/>
        <v>116</v>
      </c>
      <c r="AI70" s="262"/>
      <c r="AJ70" s="262"/>
      <c r="AK70" s="262"/>
      <c r="AL70" s="262"/>
      <c r="AM70" s="259"/>
      <c r="AN70" s="259"/>
      <c r="AO70" s="259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</row>
    <row r="71" spans="1:55" ht="42.75" customHeight="1" x14ac:dyDescent="0.3">
      <c r="A71" s="127" t="s">
        <v>9</v>
      </c>
      <c r="B71" s="127" t="s">
        <v>10</v>
      </c>
      <c r="C71" s="127" t="s">
        <v>9</v>
      </c>
      <c r="D71" s="127" t="s">
        <v>14</v>
      </c>
      <c r="E71" s="127" t="s">
        <v>9</v>
      </c>
      <c r="F71" s="127" t="s">
        <v>12</v>
      </c>
      <c r="G71" s="127" t="s">
        <v>81</v>
      </c>
      <c r="H71" s="127" t="s">
        <v>82</v>
      </c>
      <c r="I71" s="127" t="s">
        <v>85</v>
      </c>
      <c r="J71" s="127" t="s">
        <v>83</v>
      </c>
      <c r="K71" s="127" t="s">
        <v>9</v>
      </c>
      <c r="L71" s="127" t="s">
        <v>14</v>
      </c>
      <c r="M71" s="127" t="s">
        <v>13</v>
      </c>
      <c r="N71" s="127" t="s">
        <v>167</v>
      </c>
      <c r="O71" s="104"/>
      <c r="P71" s="104"/>
      <c r="Q71" s="104"/>
      <c r="R71" s="104"/>
      <c r="S71" s="104"/>
      <c r="T71" s="104"/>
      <c r="U71" s="127"/>
      <c r="V71" s="127"/>
      <c r="W71" s="127"/>
      <c r="X71" s="127"/>
      <c r="Y71" s="127" t="s">
        <v>84</v>
      </c>
      <c r="Z71" s="120" t="s">
        <v>125</v>
      </c>
      <c r="AA71" s="121" t="s">
        <v>2</v>
      </c>
      <c r="AB71" s="101">
        <v>7605.5</v>
      </c>
      <c r="AC71" s="101">
        <v>3287.8</v>
      </c>
      <c r="AD71" s="101">
        <v>5287.8</v>
      </c>
      <c r="AE71" s="101">
        <v>7287.8</v>
      </c>
      <c r="AF71" s="101">
        <v>7287.8</v>
      </c>
      <c r="AG71" s="101">
        <v>7287.8</v>
      </c>
      <c r="AH71" s="101">
        <v>7287.8</v>
      </c>
      <c r="AI71" s="274"/>
      <c r="AJ71" s="274"/>
      <c r="AK71" s="274"/>
      <c r="AL71" s="274"/>
      <c r="AM71" s="275"/>
      <c r="AN71" s="275"/>
      <c r="AO71" s="275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</row>
    <row r="72" spans="1:55" ht="33" customHeight="1" x14ac:dyDescent="0.3">
      <c r="A72" s="127"/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04"/>
      <c r="P72" s="104"/>
      <c r="Q72" s="104"/>
      <c r="R72" s="104"/>
      <c r="S72" s="104"/>
      <c r="T72" s="104"/>
      <c r="U72" s="127"/>
      <c r="V72" s="127"/>
      <c r="W72" s="127"/>
      <c r="X72" s="127"/>
      <c r="Y72" s="127"/>
      <c r="Z72" s="109" t="s">
        <v>126</v>
      </c>
      <c r="AA72" s="103" t="s">
        <v>1</v>
      </c>
      <c r="AB72" s="103">
        <v>0</v>
      </c>
      <c r="AC72" s="125">
        <v>1</v>
      </c>
      <c r="AD72" s="125">
        <v>1</v>
      </c>
      <c r="AE72" s="125">
        <v>1</v>
      </c>
      <c r="AF72" s="125">
        <v>1</v>
      </c>
      <c r="AG72" s="125">
        <v>1</v>
      </c>
      <c r="AH72" s="125">
        <v>1</v>
      </c>
      <c r="AI72" s="284"/>
      <c r="AJ72" s="284"/>
      <c r="AK72" s="262"/>
      <c r="AL72" s="262"/>
      <c r="AM72" s="259"/>
      <c r="AN72" s="259"/>
      <c r="AO72" s="259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</row>
    <row r="73" spans="1:55" ht="42.75" customHeight="1" x14ac:dyDescent="0.3">
      <c r="A73" s="127"/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04"/>
      <c r="P73" s="104"/>
      <c r="Q73" s="104"/>
      <c r="R73" s="104"/>
      <c r="S73" s="104"/>
      <c r="T73" s="104"/>
      <c r="U73" s="127"/>
      <c r="V73" s="127"/>
      <c r="W73" s="127"/>
      <c r="X73" s="127"/>
      <c r="Y73" s="127"/>
      <c r="Z73" s="109" t="s">
        <v>127</v>
      </c>
      <c r="AA73" s="103" t="s">
        <v>1</v>
      </c>
      <c r="AB73" s="103">
        <v>12</v>
      </c>
      <c r="AC73" s="99">
        <v>12</v>
      </c>
      <c r="AD73" s="99">
        <v>12</v>
      </c>
      <c r="AE73" s="99">
        <v>12</v>
      </c>
      <c r="AF73" s="99">
        <v>12</v>
      </c>
      <c r="AG73" s="99">
        <v>12</v>
      </c>
      <c r="AH73" s="99">
        <v>12</v>
      </c>
      <c r="AI73" s="262"/>
      <c r="AJ73" s="262"/>
      <c r="AK73" s="262"/>
      <c r="AL73" s="262"/>
      <c r="AM73" s="259"/>
      <c r="AN73" s="259"/>
      <c r="AO73" s="259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</row>
    <row r="74" spans="1:55" ht="34.5" customHeight="1" x14ac:dyDescent="0.3">
      <c r="A74" s="127"/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04"/>
      <c r="P74" s="104"/>
      <c r="Q74" s="104"/>
      <c r="R74" s="104"/>
      <c r="S74" s="104"/>
      <c r="T74" s="104"/>
      <c r="U74" s="127"/>
      <c r="V74" s="127"/>
      <c r="W74" s="127"/>
      <c r="X74" s="127"/>
      <c r="Y74" s="127"/>
      <c r="Z74" s="109" t="s">
        <v>128</v>
      </c>
      <c r="AA74" s="103" t="s">
        <v>20</v>
      </c>
      <c r="AB74" s="103">
        <v>0.2</v>
      </c>
      <c r="AC74" s="96">
        <v>0.2</v>
      </c>
      <c r="AD74" s="100">
        <v>0.3</v>
      </c>
      <c r="AE74" s="100">
        <v>0.2</v>
      </c>
      <c r="AF74" s="100">
        <v>0.2</v>
      </c>
      <c r="AG74" s="100">
        <v>0.2</v>
      </c>
      <c r="AH74" s="100">
        <v>0.2</v>
      </c>
      <c r="AI74" s="264"/>
      <c r="AJ74" s="264"/>
      <c r="AK74" s="264"/>
      <c r="AL74" s="264"/>
      <c r="AM74" s="265"/>
      <c r="AN74" s="265"/>
      <c r="AO74" s="265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</row>
    <row r="75" spans="1:55" ht="48" customHeight="1" x14ac:dyDescent="0.3">
      <c r="A75" s="127" t="s">
        <v>9</v>
      </c>
      <c r="B75" s="127" t="s">
        <v>10</v>
      </c>
      <c r="C75" s="127" t="s">
        <v>9</v>
      </c>
      <c r="D75" s="127" t="s">
        <v>14</v>
      </c>
      <c r="E75" s="127" t="s">
        <v>9</v>
      </c>
      <c r="F75" s="127" t="s">
        <v>12</v>
      </c>
      <c r="G75" s="127" t="s">
        <v>81</v>
      </c>
      <c r="H75" s="127" t="s">
        <v>82</v>
      </c>
      <c r="I75" s="127" t="s">
        <v>85</v>
      </c>
      <c r="J75" s="127" t="s">
        <v>85</v>
      </c>
      <c r="K75" s="127" t="s">
        <v>9</v>
      </c>
      <c r="L75" s="127" t="s">
        <v>14</v>
      </c>
      <c r="M75" s="127" t="s">
        <v>13</v>
      </c>
      <c r="N75" s="127" t="s">
        <v>167</v>
      </c>
      <c r="O75" s="103"/>
      <c r="P75" s="133"/>
      <c r="Q75" s="133"/>
      <c r="R75" s="133"/>
      <c r="S75" s="133"/>
      <c r="T75" s="133"/>
      <c r="U75" s="134"/>
      <c r="V75" s="134"/>
      <c r="W75" s="134"/>
      <c r="X75" s="134"/>
      <c r="Y75" s="134" t="s">
        <v>84</v>
      </c>
      <c r="Z75" s="120" t="s">
        <v>129</v>
      </c>
      <c r="AA75" s="121" t="s">
        <v>2</v>
      </c>
      <c r="AB75" s="101">
        <v>0</v>
      </c>
      <c r="AC75" s="101">
        <f>5000*1.054</f>
        <v>5270</v>
      </c>
      <c r="AD75" s="101">
        <v>5270</v>
      </c>
      <c r="AE75" s="101">
        <v>5270</v>
      </c>
      <c r="AF75" s="101">
        <v>5270</v>
      </c>
      <c r="AG75" s="101">
        <v>5270</v>
      </c>
      <c r="AH75" s="101">
        <v>5270</v>
      </c>
      <c r="AI75" s="274"/>
      <c r="AJ75" s="274"/>
      <c r="AK75" s="285"/>
      <c r="AL75" s="285"/>
      <c r="AM75" s="261"/>
      <c r="AN75" s="261"/>
      <c r="AO75" s="261"/>
      <c r="AP75" s="286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</row>
    <row r="76" spans="1:55" ht="30.75" customHeight="1" x14ac:dyDescent="0.3">
      <c r="A76" s="132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03"/>
      <c r="P76" s="103"/>
      <c r="Q76" s="103"/>
      <c r="R76" s="103"/>
      <c r="S76" s="103"/>
      <c r="T76" s="103"/>
      <c r="U76" s="132"/>
      <c r="V76" s="132"/>
      <c r="W76" s="132"/>
      <c r="X76" s="132"/>
      <c r="Y76" s="132"/>
      <c r="Z76" s="109" t="s">
        <v>130</v>
      </c>
      <c r="AA76" s="103" t="s">
        <v>1</v>
      </c>
      <c r="AB76" s="103">
        <v>0</v>
      </c>
      <c r="AC76" s="103">
        <v>3</v>
      </c>
      <c r="AD76" s="103">
        <v>4</v>
      </c>
      <c r="AE76" s="103">
        <v>4</v>
      </c>
      <c r="AF76" s="103">
        <v>2</v>
      </c>
      <c r="AG76" s="103">
        <v>2</v>
      </c>
      <c r="AH76" s="103">
        <v>2</v>
      </c>
      <c r="AI76" s="283"/>
      <c r="AJ76" s="283"/>
      <c r="AK76" s="283"/>
      <c r="AL76" s="283"/>
      <c r="AM76" s="258"/>
      <c r="AN76" s="258"/>
      <c r="AO76" s="258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</row>
    <row r="77" spans="1:55" s="78" customFormat="1" ht="51.75" customHeight="1" x14ac:dyDescent="0.3">
      <c r="A77" s="127" t="s">
        <v>9</v>
      </c>
      <c r="B77" s="127" t="s">
        <v>10</v>
      </c>
      <c r="C77" s="127" t="s">
        <v>9</v>
      </c>
      <c r="D77" s="127" t="s">
        <v>14</v>
      </c>
      <c r="E77" s="127" t="s">
        <v>9</v>
      </c>
      <c r="F77" s="127" t="s">
        <v>12</v>
      </c>
      <c r="G77" s="127" t="s">
        <v>81</v>
      </c>
      <c r="H77" s="127" t="s">
        <v>82</v>
      </c>
      <c r="I77" s="127" t="s">
        <v>85</v>
      </c>
      <c r="J77" s="127" t="s">
        <v>86</v>
      </c>
      <c r="K77" s="127" t="s">
        <v>9</v>
      </c>
      <c r="L77" s="127" t="s">
        <v>14</v>
      </c>
      <c r="M77" s="127" t="s">
        <v>13</v>
      </c>
      <c r="N77" s="127" t="s">
        <v>167</v>
      </c>
      <c r="O77" s="140"/>
      <c r="P77" s="140"/>
      <c r="Q77" s="140"/>
      <c r="R77" s="140"/>
      <c r="S77" s="140"/>
      <c r="T77" s="140"/>
      <c r="U77" s="141"/>
      <c r="V77" s="141"/>
      <c r="W77" s="141"/>
      <c r="X77" s="141"/>
      <c r="Y77" s="141" t="s">
        <v>84</v>
      </c>
      <c r="Z77" s="120" t="s">
        <v>131</v>
      </c>
      <c r="AA77" s="121" t="s">
        <v>2</v>
      </c>
      <c r="AB77" s="181">
        <v>0</v>
      </c>
      <c r="AC77" s="101">
        <v>4900.3999999999996</v>
      </c>
      <c r="AD77" s="101">
        <v>4900.3999999999996</v>
      </c>
      <c r="AE77" s="101">
        <v>4900.3999999999996</v>
      </c>
      <c r="AF77" s="101">
        <v>4900.3999999999996</v>
      </c>
      <c r="AG77" s="101">
        <v>4900.3999999999996</v>
      </c>
      <c r="AH77" s="101">
        <v>4900.3999999999996</v>
      </c>
      <c r="AI77" s="274"/>
      <c r="AJ77" s="274"/>
      <c r="AK77" s="285"/>
      <c r="AL77" s="285"/>
      <c r="AM77" s="261"/>
      <c r="AN77" s="261"/>
      <c r="AO77" s="261"/>
      <c r="AP77" s="286"/>
      <c r="AQ77" s="287"/>
      <c r="AR77" s="287"/>
      <c r="AS77" s="287"/>
      <c r="AT77" s="287"/>
      <c r="AU77" s="287"/>
      <c r="AV77" s="287"/>
      <c r="AW77" s="287"/>
      <c r="AX77" s="287"/>
      <c r="AY77" s="287"/>
      <c r="AZ77" s="287"/>
      <c r="BA77" s="287"/>
      <c r="BB77" s="287"/>
      <c r="BC77" s="287"/>
    </row>
    <row r="78" spans="1:55" s="78" customFormat="1" ht="35.25" customHeight="1" x14ac:dyDescent="0.3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0"/>
      <c r="P78" s="140"/>
      <c r="Q78" s="140"/>
      <c r="R78" s="140"/>
      <c r="S78" s="140"/>
      <c r="T78" s="140"/>
      <c r="U78" s="141"/>
      <c r="V78" s="141"/>
      <c r="W78" s="141"/>
      <c r="X78" s="141"/>
      <c r="Y78" s="141"/>
      <c r="Z78" s="106" t="s">
        <v>210</v>
      </c>
      <c r="AA78" s="103" t="s">
        <v>26</v>
      </c>
      <c r="AB78" s="103">
        <v>0</v>
      </c>
      <c r="AC78" s="103">
        <v>1</v>
      </c>
      <c r="AD78" s="103">
        <v>1</v>
      </c>
      <c r="AE78" s="103">
        <v>1</v>
      </c>
      <c r="AF78" s="103">
        <v>1</v>
      </c>
      <c r="AG78" s="103">
        <v>1</v>
      </c>
      <c r="AH78" s="103">
        <v>1</v>
      </c>
      <c r="AI78" s="283"/>
      <c r="AJ78" s="283"/>
      <c r="AK78" s="283"/>
      <c r="AL78" s="283"/>
      <c r="AM78" s="258"/>
      <c r="AN78" s="258"/>
      <c r="AO78" s="258"/>
      <c r="AP78" s="287"/>
      <c r="AQ78" s="287"/>
      <c r="AR78" s="287"/>
      <c r="AS78" s="287"/>
      <c r="AT78" s="287"/>
      <c r="AU78" s="287"/>
      <c r="AV78" s="287"/>
      <c r="AW78" s="287"/>
      <c r="AX78" s="287"/>
      <c r="AY78" s="287"/>
      <c r="AZ78" s="287"/>
      <c r="BA78" s="287"/>
      <c r="BB78" s="287"/>
      <c r="BC78" s="287"/>
    </row>
    <row r="79" spans="1:55" s="78" customFormat="1" ht="39.75" customHeight="1" x14ac:dyDescent="0.3">
      <c r="A79" s="142" t="s">
        <v>9</v>
      </c>
      <c r="B79" s="142" t="s">
        <v>10</v>
      </c>
      <c r="C79" s="142" t="s">
        <v>9</v>
      </c>
      <c r="D79" s="142" t="s">
        <v>14</v>
      </c>
      <c r="E79" s="142" t="s">
        <v>9</v>
      </c>
      <c r="F79" s="142" t="s">
        <v>13</v>
      </c>
      <c r="G79" s="142"/>
      <c r="H79" s="142"/>
      <c r="I79" s="142"/>
      <c r="J79" s="142"/>
      <c r="K79" s="142"/>
      <c r="L79" s="142"/>
      <c r="M79" s="142"/>
      <c r="N79" s="142" t="s">
        <v>168</v>
      </c>
      <c r="O79" s="143"/>
      <c r="P79" s="143"/>
      <c r="Q79" s="143"/>
      <c r="R79" s="143"/>
      <c r="S79" s="143"/>
      <c r="T79" s="143"/>
      <c r="U79" s="142"/>
      <c r="V79" s="142"/>
      <c r="W79" s="142"/>
      <c r="X79" s="142"/>
      <c r="Y79" s="142" t="s">
        <v>84</v>
      </c>
      <c r="Z79" s="144" t="s">
        <v>148</v>
      </c>
      <c r="AA79" s="143" t="s">
        <v>2</v>
      </c>
      <c r="AB79" s="145">
        <f>AB82</f>
        <v>0</v>
      </c>
      <c r="AC79" s="145">
        <f t="shared" ref="AC79:AH79" si="16">AC82</f>
        <v>4661.5</v>
      </c>
      <c r="AD79" s="145">
        <f t="shared" si="16"/>
        <v>4661.5</v>
      </c>
      <c r="AE79" s="145">
        <f t="shared" si="16"/>
        <v>4661.5</v>
      </c>
      <c r="AF79" s="145">
        <f t="shared" si="16"/>
        <v>4661.5</v>
      </c>
      <c r="AG79" s="145">
        <f t="shared" si="16"/>
        <v>4661.5</v>
      </c>
      <c r="AH79" s="145">
        <f t="shared" si="16"/>
        <v>4661.5</v>
      </c>
      <c r="AI79" s="269"/>
      <c r="AJ79" s="269"/>
      <c r="AK79" s="283"/>
      <c r="AL79" s="283"/>
      <c r="AM79" s="258"/>
      <c r="AN79" s="258"/>
      <c r="AO79" s="258"/>
      <c r="AP79" s="287"/>
      <c r="AQ79" s="287"/>
      <c r="AR79" s="287"/>
      <c r="AS79" s="287"/>
      <c r="AT79" s="287"/>
      <c r="AU79" s="287"/>
      <c r="AV79" s="287"/>
      <c r="AW79" s="287"/>
      <c r="AX79" s="287"/>
      <c r="AY79" s="287"/>
      <c r="AZ79" s="287"/>
      <c r="BA79" s="287"/>
      <c r="BB79" s="287"/>
      <c r="BC79" s="287"/>
    </row>
    <row r="80" spans="1:55" s="78" customFormat="1" ht="36.75" customHeight="1" x14ac:dyDescent="0.3">
      <c r="A80" s="127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04"/>
      <c r="P80" s="104"/>
      <c r="Q80" s="104"/>
      <c r="R80" s="104"/>
      <c r="S80" s="104"/>
      <c r="T80" s="104"/>
      <c r="U80" s="127"/>
      <c r="V80" s="127"/>
      <c r="W80" s="127"/>
      <c r="X80" s="127"/>
      <c r="Y80" s="127"/>
      <c r="Z80" s="79" t="s">
        <v>133</v>
      </c>
      <c r="AA80" s="104" t="s">
        <v>0</v>
      </c>
      <c r="AB80" s="161">
        <v>721045.26669502794</v>
      </c>
      <c r="AC80" s="161">
        <v>713834.81402807764</v>
      </c>
      <c r="AD80" s="161">
        <v>706684.81402807764</v>
      </c>
      <c r="AE80" s="161">
        <v>706684.81402807764</v>
      </c>
      <c r="AF80" s="161">
        <v>706684.81402807764</v>
      </c>
      <c r="AG80" s="161">
        <v>706684.81402807764</v>
      </c>
      <c r="AH80" s="161">
        <v>706684.81402807764</v>
      </c>
      <c r="AI80" s="288"/>
      <c r="AJ80" s="288"/>
      <c r="AK80" s="283"/>
      <c r="AL80" s="283"/>
      <c r="AM80" s="258"/>
      <c r="AN80" s="258"/>
      <c r="AO80" s="258"/>
      <c r="AP80" s="287"/>
      <c r="AQ80" s="287"/>
      <c r="AR80" s="287"/>
      <c r="AS80" s="287"/>
      <c r="AT80" s="287"/>
      <c r="AU80" s="287"/>
      <c r="AV80" s="287"/>
      <c r="AW80" s="287"/>
      <c r="AX80" s="287"/>
      <c r="AY80" s="287"/>
      <c r="AZ80" s="287"/>
      <c r="BA80" s="287"/>
      <c r="BB80" s="287"/>
      <c r="BC80" s="287"/>
    </row>
    <row r="81" spans="1:55" s="78" customFormat="1" ht="38.25" customHeight="1" x14ac:dyDescent="0.3">
      <c r="A81" s="127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04"/>
      <c r="P81" s="104"/>
      <c r="Q81" s="104"/>
      <c r="R81" s="104"/>
      <c r="S81" s="104"/>
      <c r="T81" s="104"/>
      <c r="U81" s="127"/>
      <c r="V81" s="127"/>
      <c r="W81" s="127"/>
      <c r="X81" s="127"/>
      <c r="Y81" s="127"/>
      <c r="Z81" s="79" t="s">
        <v>134</v>
      </c>
      <c r="AA81" s="104" t="s">
        <v>8</v>
      </c>
      <c r="AB81" s="161">
        <v>9686080.5314060692</v>
      </c>
      <c r="AC81" s="161">
        <v>9589219.7260920089</v>
      </c>
      <c r="AD81" s="161">
        <v>9492419.7260920089</v>
      </c>
      <c r="AE81" s="161">
        <v>9492419.7260920089</v>
      </c>
      <c r="AF81" s="161">
        <v>9492419.7260920089</v>
      </c>
      <c r="AG81" s="161">
        <v>9492419.7260920089</v>
      </c>
      <c r="AH81" s="161">
        <v>9492419.7260920089</v>
      </c>
      <c r="AI81" s="288"/>
      <c r="AJ81" s="288"/>
      <c r="AK81" s="283"/>
      <c r="AL81" s="283"/>
      <c r="AM81" s="258"/>
      <c r="AN81" s="258"/>
      <c r="AO81" s="258"/>
      <c r="AP81" s="287"/>
      <c r="AQ81" s="287"/>
      <c r="AR81" s="287"/>
      <c r="AS81" s="287"/>
      <c r="AT81" s="287"/>
      <c r="AU81" s="287"/>
      <c r="AV81" s="287"/>
      <c r="AW81" s="287"/>
      <c r="AX81" s="287"/>
      <c r="AY81" s="287"/>
      <c r="AZ81" s="287"/>
      <c r="BA81" s="287"/>
      <c r="BB81" s="287"/>
      <c r="BC81" s="287"/>
    </row>
    <row r="82" spans="1:55" s="78" customFormat="1" ht="55.5" customHeight="1" x14ac:dyDescent="0.3">
      <c r="A82" s="127" t="s">
        <v>9</v>
      </c>
      <c r="B82" s="127" t="s">
        <v>10</v>
      </c>
      <c r="C82" s="127" t="s">
        <v>9</v>
      </c>
      <c r="D82" s="127" t="s">
        <v>14</v>
      </c>
      <c r="E82" s="127" t="s">
        <v>9</v>
      </c>
      <c r="F82" s="127" t="s">
        <v>13</v>
      </c>
      <c r="G82" s="127" t="s">
        <v>81</v>
      </c>
      <c r="H82" s="127" t="s">
        <v>82</v>
      </c>
      <c r="I82" s="127" t="s">
        <v>86</v>
      </c>
      <c r="J82" s="127" t="s">
        <v>83</v>
      </c>
      <c r="K82" s="127" t="s">
        <v>9</v>
      </c>
      <c r="L82" s="127" t="s">
        <v>14</v>
      </c>
      <c r="M82" s="127" t="s">
        <v>13</v>
      </c>
      <c r="N82" s="127" t="s">
        <v>169</v>
      </c>
      <c r="O82" s="104"/>
      <c r="P82" s="104"/>
      <c r="Q82" s="104"/>
      <c r="R82" s="104"/>
      <c r="S82" s="104"/>
      <c r="T82" s="104"/>
      <c r="U82" s="127"/>
      <c r="V82" s="127"/>
      <c r="W82" s="127"/>
      <c r="X82" s="127"/>
      <c r="Y82" s="127" t="s">
        <v>84</v>
      </c>
      <c r="Z82" s="120" t="s">
        <v>178</v>
      </c>
      <c r="AA82" s="121" t="s">
        <v>2</v>
      </c>
      <c r="AB82" s="101">
        <v>0</v>
      </c>
      <c r="AC82" s="101">
        <v>4661.5</v>
      </c>
      <c r="AD82" s="101">
        <v>4661.5</v>
      </c>
      <c r="AE82" s="101">
        <v>4661.5</v>
      </c>
      <c r="AF82" s="101">
        <v>4661.5</v>
      </c>
      <c r="AG82" s="101">
        <v>4661.5</v>
      </c>
      <c r="AH82" s="101">
        <v>4661.5</v>
      </c>
      <c r="AI82" s="274"/>
      <c r="AJ82" s="274"/>
      <c r="AK82" s="283"/>
      <c r="AL82" s="283"/>
      <c r="AM82" s="258"/>
      <c r="AN82" s="258"/>
      <c r="AO82" s="258"/>
      <c r="AP82" s="287"/>
      <c r="AQ82" s="287"/>
      <c r="AR82" s="287"/>
      <c r="AS82" s="287"/>
      <c r="AT82" s="287"/>
      <c r="AU82" s="287"/>
      <c r="AV82" s="287"/>
      <c r="AW82" s="287"/>
      <c r="AX82" s="287"/>
      <c r="AY82" s="287"/>
      <c r="AZ82" s="287"/>
      <c r="BA82" s="287"/>
      <c r="BB82" s="287"/>
      <c r="BC82" s="287"/>
    </row>
    <row r="83" spans="1:55" s="78" customFormat="1" ht="40.5" customHeight="1" x14ac:dyDescent="0.3">
      <c r="A83" s="127"/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04"/>
      <c r="P83" s="104"/>
      <c r="Q83" s="104"/>
      <c r="R83" s="104"/>
      <c r="S83" s="104"/>
      <c r="T83" s="104"/>
      <c r="U83" s="127"/>
      <c r="V83" s="127"/>
      <c r="W83" s="127"/>
      <c r="X83" s="127"/>
      <c r="Y83" s="127"/>
      <c r="Z83" s="109" t="s">
        <v>135</v>
      </c>
      <c r="AA83" s="104" t="s">
        <v>20</v>
      </c>
      <c r="AB83" s="96">
        <v>0</v>
      </c>
      <c r="AC83" s="105">
        <v>2</v>
      </c>
      <c r="AD83" s="105">
        <v>2</v>
      </c>
      <c r="AE83" s="105">
        <v>2</v>
      </c>
      <c r="AF83" s="105">
        <v>2</v>
      </c>
      <c r="AG83" s="105">
        <v>2</v>
      </c>
      <c r="AH83" s="105">
        <v>2</v>
      </c>
      <c r="AI83" s="232"/>
      <c r="AJ83" s="232"/>
      <c r="AK83" s="283"/>
      <c r="AL83" s="283"/>
      <c r="AM83" s="258"/>
      <c r="AN83" s="258"/>
      <c r="AO83" s="258"/>
      <c r="AP83" s="287"/>
      <c r="AQ83" s="287"/>
      <c r="AR83" s="287"/>
      <c r="AS83" s="287"/>
      <c r="AT83" s="287"/>
      <c r="AU83" s="287"/>
      <c r="AV83" s="287"/>
      <c r="AW83" s="287"/>
      <c r="AX83" s="287"/>
      <c r="AY83" s="287"/>
      <c r="AZ83" s="287"/>
      <c r="BA83" s="287"/>
      <c r="BB83" s="287"/>
      <c r="BC83" s="287"/>
    </row>
    <row r="84" spans="1:55" s="78" customFormat="1" ht="48.75" customHeight="1" x14ac:dyDescent="0.3">
      <c r="A84" s="127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04"/>
      <c r="P84" s="104"/>
      <c r="Q84" s="104"/>
      <c r="R84" s="104"/>
      <c r="S84" s="104"/>
      <c r="T84" s="104"/>
      <c r="U84" s="127"/>
      <c r="V84" s="127"/>
      <c r="W84" s="127"/>
      <c r="X84" s="127"/>
      <c r="Y84" s="127" t="s">
        <v>84</v>
      </c>
      <c r="Z84" s="109" t="s">
        <v>185</v>
      </c>
      <c r="AA84" s="103" t="s">
        <v>76</v>
      </c>
      <c r="AB84" s="103">
        <v>1</v>
      </c>
      <c r="AC84" s="99">
        <v>1</v>
      </c>
      <c r="AD84" s="99">
        <v>1</v>
      </c>
      <c r="AE84" s="99">
        <v>1</v>
      </c>
      <c r="AF84" s="99">
        <v>1</v>
      </c>
      <c r="AG84" s="99">
        <v>1</v>
      </c>
      <c r="AH84" s="99">
        <v>1</v>
      </c>
      <c r="AI84" s="262"/>
      <c r="AJ84" s="262"/>
      <c r="AK84" s="283"/>
      <c r="AL84" s="283"/>
      <c r="AM84" s="258"/>
      <c r="AN84" s="258"/>
      <c r="AO84" s="258"/>
      <c r="AP84" s="287"/>
      <c r="AQ84" s="287"/>
      <c r="AR84" s="287"/>
      <c r="AS84" s="287"/>
      <c r="AT84" s="287"/>
      <c r="AU84" s="287"/>
      <c r="AV84" s="287"/>
      <c r="AW84" s="287"/>
      <c r="AX84" s="287"/>
      <c r="AY84" s="287"/>
      <c r="AZ84" s="287"/>
      <c r="BA84" s="287"/>
      <c r="BB84" s="287"/>
      <c r="BC84" s="287"/>
    </row>
    <row r="85" spans="1:55" s="78" customFormat="1" ht="35.25" customHeight="1" x14ac:dyDescent="0.3">
      <c r="A85" s="127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04"/>
      <c r="P85" s="104"/>
      <c r="Q85" s="104"/>
      <c r="R85" s="104"/>
      <c r="S85" s="104"/>
      <c r="T85" s="104"/>
      <c r="U85" s="127"/>
      <c r="V85" s="127"/>
      <c r="W85" s="127"/>
      <c r="X85" s="127"/>
      <c r="Y85" s="127"/>
      <c r="Z85" s="79" t="s">
        <v>179</v>
      </c>
      <c r="AA85" s="103" t="s">
        <v>183</v>
      </c>
      <c r="AB85" s="104">
        <v>1</v>
      </c>
      <c r="AC85" s="104">
        <v>1</v>
      </c>
      <c r="AD85" s="104">
        <v>1</v>
      </c>
      <c r="AE85" s="104">
        <v>1</v>
      </c>
      <c r="AF85" s="104">
        <v>1</v>
      </c>
      <c r="AG85" s="104">
        <v>1</v>
      </c>
      <c r="AH85" s="104">
        <v>1</v>
      </c>
      <c r="AI85" s="289"/>
      <c r="AJ85" s="289"/>
      <c r="AK85" s="283"/>
      <c r="AL85" s="283"/>
      <c r="AM85" s="258"/>
      <c r="AN85" s="258"/>
      <c r="AO85" s="258"/>
      <c r="AP85" s="287"/>
      <c r="AQ85" s="287"/>
      <c r="AR85" s="287"/>
      <c r="AS85" s="287"/>
      <c r="AT85" s="287"/>
      <c r="AU85" s="287"/>
      <c r="AV85" s="287"/>
      <c r="AW85" s="287"/>
      <c r="AX85" s="287"/>
      <c r="AY85" s="287"/>
      <c r="AZ85" s="287"/>
      <c r="BA85" s="287"/>
      <c r="BB85" s="287"/>
      <c r="BC85" s="287"/>
    </row>
    <row r="86" spans="1:55" s="78" customFormat="1" ht="47.25" customHeight="1" x14ac:dyDescent="0.3">
      <c r="A86" s="127"/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04"/>
      <c r="P86" s="104"/>
      <c r="Q86" s="104"/>
      <c r="R86" s="104"/>
      <c r="S86" s="104"/>
      <c r="T86" s="104"/>
      <c r="U86" s="127"/>
      <c r="V86" s="127"/>
      <c r="W86" s="127"/>
      <c r="X86" s="127"/>
      <c r="Y86" s="127"/>
      <c r="Z86" s="109" t="s">
        <v>136</v>
      </c>
      <c r="AA86" s="104" t="s">
        <v>1</v>
      </c>
      <c r="AB86" s="104">
        <v>3</v>
      </c>
      <c r="AC86" s="104">
        <v>3</v>
      </c>
      <c r="AD86" s="104">
        <v>3</v>
      </c>
      <c r="AE86" s="104">
        <v>3</v>
      </c>
      <c r="AF86" s="104">
        <v>3</v>
      </c>
      <c r="AG86" s="104">
        <v>3</v>
      </c>
      <c r="AH86" s="104">
        <v>3</v>
      </c>
      <c r="AI86" s="289"/>
      <c r="AJ86" s="289"/>
      <c r="AK86" s="283"/>
      <c r="AL86" s="283"/>
      <c r="AM86" s="258"/>
      <c r="AN86" s="258"/>
      <c r="AO86" s="258"/>
      <c r="AP86" s="287"/>
      <c r="AQ86" s="287"/>
      <c r="AR86" s="287"/>
      <c r="AS86" s="287"/>
      <c r="AT86" s="287"/>
      <c r="AU86" s="287"/>
      <c r="AV86" s="287"/>
      <c r="AW86" s="287"/>
      <c r="AX86" s="287"/>
      <c r="AY86" s="287"/>
      <c r="AZ86" s="287"/>
      <c r="BA86" s="287"/>
      <c r="BB86" s="287"/>
      <c r="BC86" s="287"/>
    </row>
    <row r="87" spans="1:55" ht="52.5" customHeight="1" x14ac:dyDescent="0.3">
      <c r="A87" s="142" t="s">
        <v>9</v>
      </c>
      <c r="B87" s="142" t="s">
        <v>10</v>
      </c>
      <c r="C87" s="142" t="s">
        <v>9</v>
      </c>
      <c r="D87" s="142" t="s">
        <v>14</v>
      </c>
      <c r="E87" s="142" t="s">
        <v>9</v>
      </c>
      <c r="F87" s="142" t="s">
        <v>14</v>
      </c>
      <c r="G87" s="142" t="s">
        <v>80</v>
      </c>
      <c r="H87" s="142" t="s">
        <v>9</v>
      </c>
      <c r="I87" s="142" t="s">
        <v>9</v>
      </c>
      <c r="J87" s="142" t="s">
        <v>9</v>
      </c>
      <c r="K87" s="142" t="s">
        <v>9</v>
      </c>
      <c r="L87" s="142" t="s">
        <v>14</v>
      </c>
      <c r="M87" s="142" t="s">
        <v>13</v>
      </c>
      <c r="N87" s="142" t="s">
        <v>170</v>
      </c>
      <c r="O87" s="143"/>
      <c r="P87" s="143"/>
      <c r="Q87" s="143"/>
      <c r="R87" s="143"/>
      <c r="S87" s="143"/>
      <c r="T87" s="143"/>
      <c r="U87" s="142"/>
      <c r="V87" s="142"/>
      <c r="W87" s="142"/>
      <c r="X87" s="142"/>
      <c r="Y87" s="142" t="s">
        <v>84</v>
      </c>
      <c r="Z87" s="144" t="s">
        <v>149</v>
      </c>
      <c r="AA87" s="143" t="s">
        <v>2</v>
      </c>
      <c r="AB87" s="145">
        <f>AB89+AB91+20814.4+7</f>
        <v>25581.4</v>
      </c>
      <c r="AC87" s="145">
        <f>AC89+AC91</f>
        <v>13596.6</v>
      </c>
      <c r="AD87" s="145">
        <f>AD91</f>
        <v>13596.6</v>
      </c>
      <c r="AE87" s="145">
        <f>AE91</f>
        <v>13596.6</v>
      </c>
      <c r="AF87" s="145">
        <f>AF91</f>
        <v>13596.6</v>
      </c>
      <c r="AG87" s="145">
        <f>AG91</f>
        <v>13596.6</v>
      </c>
      <c r="AH87" s="145">
        <f>AH91</f>
        <v>13596.6</v>
      </c>
      <c r="AI87" s="269"/>
      <c r="AJ87" s="269"/>
      <c r="AK87" s="270"/>
      <c r="AL87" s="270"/>
      <c r="AM87" s="256"/>
      <c r="AN87" s="256"/>
      <c r="AO87" s="256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</row>
    <row r="88" spans="1:55" ht="51" customHeight="1" x14ac:dyDescent="0.3">
      <c r="A88" s="127"/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04"/>
      <c r="P88" s="104"/>
      <c r="Q88" s="104"/>
      <c r="R88" s="104"/>
      <c r="S88" s="104"/>
      <c r="T88" s="104"/>
      <c r="U88" s="127"/>
      <c r="V88" s="127"/>
      <c r="W88" s="127"/>
      <c r="X88" s="127"/>
      <c r="Y88" s="127"/>
      <c r="Z88" s="79" t="s">
        <v>132</v>
      </c>
      <c r="AA88" s="104" t="s">
        <v>76</v>
      </c>
      <c r="AB88" s="104">
        <v>1</v>
      </c>
      <c r="AC88" s="104">
        <v>1</v>
      </c>
      <c r="AD88" s="104">
        <v>1</v>
      </c>
      <c r="AE88" s="104">
        <v>1</v>
      </c>
      <c r="AF88" s="104">
        <v>1</v>
      </c>
      <c r="AG88" s="104">
        <v>1</v>
      </c>
      <c r="AH88" s="104">
        <v>1</v>
      </c>
      <c r="AI88" s="289"/>
      <c r="AJ88" s="289"/>
      <c r="AK88" s="289"/>
      <c r="AL88" s="289"/>
      <c r="AM88" s="290"/>
      <c r="AN88" s="290"/>
      <c r="AO88" s="290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</row>
    <row r="89" spans="1:55" ht="61.5" customHeight="1" x14ac:dyDescent="0.3">
      <c r="A89" s="127" t="s">
        <v>9</v>
      </c>
      <c r="B89" s="127" t="s">
        <v>10</v>
      </c>
      <c r="C89" s="127" t="s">
        <v>9</v>
      </c>
      <c r="D89" s="127" t="s">
        <v>14</v>
      </c>
      <c r="E89" s="127" t="s">
        <v>9</v>
      </c>
      <c r="F89" s="127" t="s">
        <v>14</v>
      </c>
      <c r="G89" s="127" t="s">
        <v>81</v>
      </c>
      <c r="H89" s="127" t="s">
        <v>82</v>
      </c>
      <c r="I89" s="127" t="s">
        <v>87</v>
      </c>
      <c r="J89" s="127" t="s">
        <v>83</v>
      </c>
      <c r="K89" s="127" t="s">
        <v>9</v>
      </c>
      <c r="L89" s="127" t="s">
        <v>14</v>
      </c>
      <c r="M89" s="127" t="s">
        <v>13</v>
      </c>
      <c r="N89" s="127" t="s">
        <v>171</v>
      </c>
      <c r="O89" s="104"/>
      <c r="P89" s="104"/>
      <c r="Q89" s="104"/>
      <c r="R89" s="104"/>
      <c r="S89" s="104"/>
      <c r="T89" s="104"/>
      <c r="U89" s="127"/>
      <c r="V89" s="127"/>
      <c r="W89" s="127"/>
      <c r="X89" s="127"/>
      <c r="Y89" s="127" t="s">
        <v>84</v>
      </c>
      <c r="Z89" s="120" t="s">
        <v>150</v>
      </c>
      <c r="AA89" s="121" t="s">
        <v>2</v>
      </c>
      <c r="AB89" s="101">
        <v>4760</v>
      </c>
      <c r="AC89" s="181">
        <v>13596.6</v>
      </c>
      <c r="AD89" s="181">
        <v>0</v>
      </c>
      <c r="AE89" s="181">
        <v>0</v>
      </c>
      <c r="AF89" s="181">
        <v>0</v>
      </c>
      <c r="AG89" s="181">
        <v>0</v>
      </c>
      <c r="AH89" s="181">
        <v>0</v>
      </c>
      <c r="AI89" s="274"/>
      <c r="AJ89" s="274"/>
      <c r="AK89" s="274"/>
      <c r="AL89" s="274"/>
      <c r="AM89" s="275"/>
      <c r="AN89" s="275"/>
      <c r="AO89" s="275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</row>
    <row r="90" spans="1:55" ht="55.5" customHeight="1" x14ac:dyDescent="0.3">
      <c r="A90" s="127"/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04"/>
      <c r="P90" s="104"/>
      <c r="Q90" s="104"/>
      <c r="R90" s="104"/>
      <c r="S90" s="104"/>
      <c r="T90" s="104"/>
      <c r="U90" s="127"/>
      <c r="V90" s="127"/>
      <c r="W90" s="127"/>
      <c r="X90" s="127"/>
      <c r="Y90" s="127"/>
      <c r="Z90" s="109" t="s">
        <v>141</v>
      </c>
      <c r="AA90" s="104" t="s">
        <v>1</v>
      </c>
      <c r="AB90" s="104">
        <v>0</v>
      </c>
      <c r="AC90" s="123">
        <v>1</v>
      </c>
      <c r="AD90" s="123">
        <v>0</v>
      </c>
      <c r="AE90" s="123">
        <v>0</v>
      </c>
      <c r="AF90" s="123">
        <v>0</v>
      </c>
      <c r="AG90" s="123">
        <v>0</v>
      </c>
      <c r="AH90" s="123">
        <v>0</v>
      </c>
      <c r="AI90" s="291"/>
      <c r="AJ90" s="291"/>
      <c r="AK90" s="282"/>
      <c r="AL90" s="282"/>
      <c r="AM90" s="219"/>
      <c r="AN90" s="219"/>
      <c r="AO90" s="219"/>
      <c r="AP90" s="217"/>
      <c r="AQ90" s="217"/>
      <c r="AR90" s="217"/>
      <c r="AS90" s="217"/>
      <c r="AT90" s="217"/>
      <c r="AU90" s="217"/>
      <c r="AV90" s="217"/>
      <c r="AW90" s="217"/>
      <c r="AX90" s="217"/>
      <c r="AY90" s="217"/>
      <c r="AZ90" s="217"/>
      <c r="BA90" s="217"/>
      <c r="BB90" s="217"/>
      <c r="BC90" s="217"/>
    </row>
    <row r="91" spans="1:55" ht="59.25" customHeight="1" x14ac:dyDescent="0.3">
      <c r="A91" s="132" t="s">
        <v>9</v>
      </c>
      <c r="B91" s="132" t="s">
        <v>10</v>
      </c>
      <c r="C91" s="132" t="s">
        <v>9</v>
      </c>
      <c r="D91" s="132" t="s">
        <v>14</v>
      </c>
      <c r="E91" s="132" t="s">
        <v>9</v>
      </c>
      <c r="F91" s="132" t="s">
        <v>14</v>
      </c>
      <c r="G91" s="132" t="s">
        <v>81</v>
      </c>
      <c r="H91" s="132" t="s">
        <v>82</v>
      </c>
      <c r="I91" s="132" t="s">
        <v>87</v>
      </c>
      <c r="J91" s="132" t="s">
        <v>85</v>
      </c>
      <c r="K91" s="132" t="s">
        <v>9</v>
      </c>
      <c r="L91" s="132" t="s">
        <v>14</v>
      </c>
      <c r="M91" s="132" t="s">
        <v>13</v>
      </c>
      <c r="N91" s="127" t="s">
        <v>171</v>
      </c>
      <c r="O91" s="103"/>
      <c r="P91" s="103"/>
      <c r="Q91" s="103"/>
      <c r="R91" s="103"/>
      <c r="S91" s="103"/>
      <c r="T91" s="103"/>
      <c r="U91" s="132"/>
      <c r="V91" s="132"/>
      <c r="W91" s="132"/>
      <c r="X91" s="132"/>
      <c r="Y91" s="132" t="s">
        <v>84</v>
      </c>
      <c r="Z91" s="120" t="s">
        <v>151</v>
      </c>
      <c r="AA91" s="121" t="s">
        <v>2</v>
      </c>
      <c r="AB91" s="101">
        <v>0</v>
      </c>
      <c r="AC91" s="181">
        <v>0</v>
      </c>
      <c r="AD91" s="181">
        <v>13596.6</v>
      </c>
      <c r="AE91" s="181">
        <v>13596.6</v>
      </c>
      <c r="AF91" s="181">
        <v>13596.6</v>
      </c>
      <c r="AG91" s="181">
        <v>13596.6</v>
      </c>
      <c r="AH91" s="181">
        <v>13596.6</v>
      </c>
      <c r="AI91" s="285"/>
      <c r="AJ91" s="285"/>
      <c r="AK91" s="274"/>
      <c r="AL91" s="274"/>
      <c r="AM91" s="275"/>
      <c r="AN91" s="275"/>
      <c r="AO91" s="275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7"/>
      <c r="BA91" s="217"/>
      <c r="BB91" s="217"/>
      <c r="BC91" s="217"/>
    </row>
    <row r="92" spans="1:55" ht="57" customHeight="1" x14ac:dyDescent="0.3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03"/>
      <c r="P92" s="103"/>
      <c r="Q92" s="103"/>
      <c r="R92" s="103"/>
      <c r="S92" s="103"/>
      <c r="T92" s="103"/>
      <c r="U92" s="132"/>
      <c r="V92" s="132"/>
      <c r="W92" s="132"/>
      <c r="X92" s="132"/>
      <c r="Y92" s="132"/>
      <c r="Z92" s="109" t="s">
        <v>142</v>
      </c>
      <c r="AA92" s="103" t="s">
        <v>1</v>
      </c>
      <c r="AB92" s="103">
        <v>0</v>
      </c>
      <c r="AC92" s="99">
        <v>0</v>
      </c>
      <c r="AD92" s="99">
        <v>1</v>
      </c>
      <c r="AE92" s="99">
        <v>1</v>
      </c>
      <c r="AF92" s="99">
        <v>1</v>
      </c>
      <c r="AG92" s="99">
        <v>1</v>
      </c>
      <c r="AH92" s="99">
        <v>1</v>
      </c>
      <c r="AI92" s="262"/>
      <c r="AJ92" s="262"/>
      <c r="AK92" s="262"/>
      <c r="AL92" s="262"/>
      <c r="AM92" s="259"/>
      <c r="AN92" s="259"/>
      <c r="AO92" s="259"/>
      <c r="AP92" s="217"/>
      <c r="AQ92" s="217"/>
      <c r="AR92" s="217"/>
      <c r="AS92" s="217"/>
      <c r="AT92" s="217"/>
      <c r="AU92" s="217"/>
      <c r="AV92" s="217"/>
      <c r="AW92" s="217"/>
      <c r="AX92" s="217"/>
      <c r="AY92" s="217"/>
      <c r="AZ92" s="217"/>
      <c r="BA92" s="217"/>
      <c r="BB92" s="217"/>
      <c r="BC92" s="217"/>
    </row>
    <row r="93" spans="1:55" s="17" customFormat="1" ht="21" customHeight="1" x14ac:dyDescent="0.3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292"/>
      <c r="AJ93" s="292"/>
      <c r="AK93" s="270"/>
      <c r="AL93" s="270"/>
      <c r="AM93" s="256"/>
      <c r="AN93" s="256"/>
      <c r="AO93" s="256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</row>
    <row r="94" spans="1:55" ht="40.5" customHeight="1" x14ac:dyDescent="0.4">
      <c r="A94" s="322"/>
      <c r="B94" s="322"/>
      <c r="C94" s="322"/>
      <c r="D94" s="322"/>
      <c r="E94" s="322"/>
      <c r="F94" s="322"/>
      <c r="G94" s="322"/>
      <c r="H94" s="322"/>
      <c r="I94" s="322"/>
      <c r="J94" s="322"/>
      <c r="K94" s="322"/>
      <c r="L94" s="322"/>
      <c r="M94" s="322"/>
      <c r="N94" s="322"/>
      <c r="O94" s="322"/>
      <c r="P94" s="322"/>
      <c r="Q94" s="322"/>
      <c r="R94" s="322"/>
      <c r="S94" s="322"/>
      <c r="T94" s="322"/>
      <c r="U94" s="322"/>
      <c r="V94" s="322"/>
      <c r="W94" s="322"/>
      <c r="X94" s="322"/>
      <c r="Y94" s="322"/>
      <c r="Z94" s="322"/>
      <c r="AA94" s="1"/>
      <c r="AB94" s="1"/>
      <c r="AC94" s="323"/>
      <c r="AD94" s="323"/>
      <c r="AE94" s="323"/>
      <c r="AF94" s="323"/>
      <c r="AG94" s="323"/>
      <c r="AH94" s="324"/>
      <c r="AI94" s="294"/>
      <c r="AJ94" s="294"/>
      <c r="AK94" s="229"/>
      <c r="AL94" s="229"/>
      <c r="AM94" s="230"/>
      <c r="AN94" s="230"/>
      <c r="AO94" s="230"/>
      <c r="AP94" s="217"/>
      <c r="AQ94" s="217"/>
      <c r="AR94" s="217"/>
      <c r="AS94" s="217"/>
      <c r="AT94" s="217"/>
      <c r="AU94" s="217"/>
      <c r="AV94" s="217"/>
      <c r="AW94" s="217"/>
      <c r="AX94" s="217"/>
      <c r="AY94" s="217"/>
      <c r="AZ94" s="217"/>
      <c r="BA94" s="217"/>
      <c r="BB94" s="217"/>
      <c r="BC94" s="217"/>
    </row>
    <row r="95" spans="1:55" ht="31.5" customHeight="1" x14ac:dyDescent="0.3">
      <c r="U95" s="2"/>
      <c r="V95" s="2"/>
      <c r="W95" s="2"/>
      <c r="X95" s="2"/>
      <c r="Y95" s="2"/>
      <c r="Z95" s="2"/>
      <c r="AC95" s="2"/>
      <c r="AD95" s="2"/>
      <c r="AE95" s="2"/>
      <c r="AF95" s="2"/>
      <c r="AG95" s="2"/>
      <c r="AH95" s="2"/>
      <c r="AI95" s="217"/>
      <c r="AJ95" s="217"/>
      <c r="AK95" s="229"/>
      <c r="AL95" s="229"/>
      <c r="AM95" s="230"/>
      <c r="AN95" s="230"/>
      <c r="AO95" s="230"/>
      <c r="AP95" s="217"/>
      <c r="AQ95" s="217"/>
      <c r="AR95" s="217"/>
      <c r="AS95" s="217"/>
      <c r="AT95" s="217"/>
      <c r="AU95" s="217"/>
      <c r="AV95" s="217"/>
      <c r="AW95" s="217"/>
      <c r="AX95" s="217"/>
      <c r="AY95" s="217"/>
      <c r="AZ95" s="217"/>
      <c r="BA95" s="217"/>
      <c r="BB95" s="217"/>
      <c r="BC95" s="217"/>
    </row>
    <row r="96" spans="1:55" ht="45.75" customHeight="1" x14ac:dyDescent="0.3">
      <c r="A96" s="313"/>
      <c r="B96" s="314"/>
      <c r="C96" s="314"/>
      <c r="D96" s="314"/>
      <c r="E96" s="314"/>
      <c r="F96" s="314"/>
      <c r="G96" s="314"/>
      <c r="U96" s="2"/>
      <c r="V96" s="2"/>
      <c r="W96" s="2"/>
      <c r="X96" s="2"/>
      <c r="Y96" s="2"/>
      <c r="Z96" s="2"/>
      <c r="AC96" s="2"/>
      <c r="AD96" s="2"/>
      <c r="AE96" s="2"/>
      <c r="AF96" s="2"/>
      <c r="AG96" s="2"/>
      <c r="AH96" s="2"/>
      <c r="AI96" s="217"/>
      <c r="AJ96" s="217"/>
      <c r="AK96" s="274"/>
      <c r="AL96" s="274"/>
      <c r="AM96" s="275"/>
      <c r="AN96" s="275"/>
      <c r="AO96" s="275"/>
      <c r="AP96" s="217"/>
      <c r="AQ96" s="217"/>
      <c r="AR96" s="217"/>
      <c r="AS96" s="217"/>
      <c r="AT96" s="217"/>
      <c r="AU96" s="217"/>
      <c r="AV96" s="217"/>
      <c r="AW96" s="217"/>
      <c r="AX96" s="217"/>
      <c r="AY96" s="217"/>
      <c r="AZ96" s="217"/>
      <c r="BA96" s="217"/>
      <c r="BB96" s="217"/>
      <c r="BC96" s="217"/>
    </row>
    <row r="97" spans="1:55" s="1" customFormat="1" ht="37.5" customHeight="1" x14ac:dyDescent="0.25">
      <c r="AI97" s="295"/>
      <c r="AJ97" s="295"/>
      <c r="AK97" s="232"/>
      <c r="AL97" s="232"/>
      <c r="AM97" s="296"/>
      <c r="AN97" s="296"/>
      <c r="AO97" s="296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</row>
    <row r="98" spans="1:55" ht="65.25" customHeight="1" x14ac:dyDescent="0.3">
      <c r="U98" s="2"/>
      <c r="V98" s="2"/>
      <c r="W98" s="2"/>
      <c r="X98" s="2"/>
      <c r="Y98" s="2"/>
      <c r="Z98" s="2"/>
      <c r="AC98" s="2"/>
      <c r="AD98" s="2"/>
      <c r="AE98" s="2"/>
      <c r="AF98" s="2"/>
      <c r="AG98" s="2"/>
      <c r="AH98" s="2"/>
      <c r="AI98" s="217"/>
      <c r="AJ98" s="217"/>
      <c r="AK98" s="297"/>
      <c r="AL98" s="297"/>
      <c r="AM98" s="298"/>
      <c r="AN98" s="298"/>
      <c r="AO98" s="298"/>
      <c r="AP98" s="217"/>
      <c r="AQ98" s="217"/>
      <c r="AR98" s="217"/>
      <c r="AS98" s="217"/>
      <c r="AT98" s="217"/>
      <c r="AU98" s="217"/>
      <c r="AV98" s="217"/>
      <c r="AW98" s="217"/>
      <c r="AX98" s="217"/>
      <c r="AY98" s="217"/>
      <c r="AZ98" s="217"/>
      <c r="BA98" s="217"/>
      <c r="BB98" s="217"/>
      <c r="BC98" s="217"/>
    </row>
    <row r="99" spans="1:55" ht="32.25" customHeight="1" x14ac:dyDescent="0.3">
      <c r="U99" s="2"/>
      <c r="V99" s="2"/>
      <c r="W99" s="2"/>
      <c r="X99" s="2"/>
      <c r="Y99" s="2"/>
      <c r="Z99" s="2"/>
      <c r="AC99" s="2"/>
      <c r="AD99" s="2"/>
      <c r="AE99" s="2"/>
      <c r="AF99" s="2"/>
      <c r="AG99" s="2"/>
      <c r="AH99" s="2"/>
      <c r="AI99" s="217"/>
      <c r="AJ99" s="217"/>
      <c r="AK99" s="289"/>
      <c r="AL99" s="289"/>
      <c r="AM99" s="290"/>
      <c r="AN99" s="290"/>
      <c r="AO99" s="290"/>
      <c r="AP99" s="217"/>
      <c r="AQ99" s="217"/>
      <c r="AR99" s="217"/>
      <c r="AS99" s="217"/>
      <c r="AT99" s="217"/>
      <c r="AU99" s="217"/>
      <c r="AV99" s="217"/>
      <c r="AW99" s="217"/>
      <c r="AX99" s="217"/>
      <c r="AY99" s="217"/>
      <c r="AZ99" s="217"/>
      <c r="BA99" s="217"/>
      <c r="BB99" s="217"/>
      <c r="BC99" s="217"/>
    </row>
    <row r="100" spans="1:55" ht="44.25" customHeight="1" x14ac:dyDescent="0.3">
      <c r="U100" s="2"/>
      <c r="V100" s="2"/>
      <c r="W100" s="2"/>
      <c r="X100" s="2"/>
      <c r="Y100" s="2"/>
      <c r="Z100" s="2"/>
      <c r="AC100" s="2"/>
      <c r="AD100" s="2"/>
      <c r="AE100" s="2"/>
      <c r="AF100" s="2"/>
      <c r="AG100" s="2"/>
      <c r="AH100" s="2"/>
      <c r="AI100" s="217"/>
      <c r="AJ100" s="217"/>
      <c r="AK100" s="229"/>
      <c r="AL100" s="229"/>
      <c r="AM100" s="230"/>
      <c r="AN100" s="230"/>
      <c r="AO100" s="230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</row>
    <row r="101" spans="1:55" ht="50.25" hidden="1" customHeight="1" x14ac:dyDescent="0.3">
      <c r="A101" s="12"/>
      <c r="B101" s="12"/>
      <c r="C101" s="12"/>
      <c r="D101" s="12"/>
      <c r="E101" s="12"/>
      <c r="F101" s="12"/>
      <c r="G101" s="12"/>
      <c r="H101" s="12" t="s">
        <v>9</v>
      </c>
      <c r="I101" s="12" t="s">
        <v>10</v>
      </c>
      <c r="J101" s="12" t="s">
        <v>13</v>
      </c>
      <c r="K101" s="12" t="s">
        <v>9</v>
      </c>
      <c r="L101" s="12" t="s">
        <v>12</v>
      </c>
      <c r="M101" s="12" t="s">
        <v>9</v>
      </c>
      <c r="N101" s="12" t="s">
        <v>9</v>
      </c>
      <c r="O101" s="13"/>
      <c r="P101" s="13"/>
      <c r="Q101" s="13"/>
      <c r="R101" s="13"/>
      <c r="S101" s="13" t="s">
        <v>21</v>
      </c>
      <c r="T101" s="13"/>
      <c r="U101" s="12"/>
      <c r="V101" s="12"/>
      <c r="W101" s="12"/>
      <c r="X101" s="12"/>
      <c r="Y101" s="12" t="s">
        <v>9</v>
      </c>
      <c r="Z101" s="75" t="s">
        <v>70</v>
      </c>
      <c r="AA101" s="13" t="s">
        <v>2</v>
      </c>
      <c r="AB101" s="13"/>
      <c r="AC101" s="14">
        <v>0</v>
      </c>
      <c r="AD101" s="14">
        <v>0</v>
      </c>
      <c r="AE101" s="14">
        <v>0</v>
      </c>
      <c r="AF101" s="14">
        <f>AF103</f>
        <v>0</v>
      </c>
      <c r="AG101" s="165">
        <f>AG103</f>
        <v>0</v>
      </c>
      <c r="AH101" s="86">
        <f>AH103</f>
        <v>0</v>
      </c>
      <c r="AI101" s="299"/>
      <c r="AJ101" s="299"/>
      <c r="AK101" s="269"/>
      <c r="AL101" s="269"/>
      <c r="AM101" s="299"/>
      <c r="AN101" s="299"/>
      <c r="AO101" s="299"/>
      <c r="AP101" s="217"/>
      <c r="AQ101" s="217"/>
      <c r="AR101" s="217"/>
      <c r="AS101" s="217"/>
      <c r="AT101" s="217"/>
      <c r="AU101" s="217"/>
      <c r="AV101" s="217"/>
      <c r="AW101" s="217"/>
      <c r="AX101" s="217"/>
      <c r="AY101" s="217"/>
      <c r="AZ101" s="217"/>
      <c r="BA101" s="217"/>
      <c r="BB101" s="217"/>
      <c r="BC101" s="217"/>
    </row>
    <row r="102" spans="1:55" ht="40.5" hidden="1" customHeight="1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5"/>
      <c r="P102" s="15"/>
      <c r="Q102" s="15"/>
      <c r="R102" s="15"/>
      <c r="S102" s="15"/>
      <c r="T102" s="15"/>
      <c r="U102" s="16"/>
      <c r="V102" s="16"/>
      <c r="W102" s="16"/>
      <c r="X102" s="16"/>
      <c r="Y102" s="16"/>
      <c r="Z102" s="74" t="s">
        <v>71</v>
      </c>
      <c r="AA102" s="15" t="s">
        <v>3</v>
      </c>
      <c r="AB102" s="15"/>
      <c r="AC102" s="6">
        <f>AC105</f>
        <v>17</v>
      </c>
      <c r="AD102" s="18">
        <f t="shared" ref="AD102:AH102" si="17">AD105</f>
        <v>17</v>
      </c>
      <c r="AE102" s="18">
        <f t="shared" si="17"/>
        <v>10</v>
      </c>
      <c r="AF102" s="18">
        <f t="shared" si="17"/>
        <v>6</v>
      </c>
      <c r="AG102" s="164">
        <f t="shared" si="17"/>
        <v>3</v>
      </c>
      <c r="AH102" s="85">
        <f t="shared" si="17"/>
        <v>0</v>
      </c>
      <c r="AI102" s="219"/>
      <c r="AJ102" s="219"/>
      <c r="AK102" s="282"/>
      <c r="AL102" s="282"/>
      <c r="AM102" s="219"/>
      <c r="AN102" s="219"/>
      <c r="AO102" s="219"/>
      <c r="AP102" s="217"/>
      <c r="AQ102" s="217"/>
      <c r="AR102" s="217"/>
      <c r="AS102" s="217"/>
      <c r="AT102" s="217"/>
      <c r="AU102" s="217"/>
      <c r="AV102" s="217"/>
      <c r="AW102" s="217"/>
      <c r="AX102" s="217"/>
      <c r="AY102" s="217"/>
      <c r="AZ102" s="217"/>
      <c r="BA102" s="217"/>
      <c r="BB102" s="217"/>
      <c r="BC102" s="217"/>
    </row>
    <row r="103" spans="1:55" ht="35.25" hidden="1" customHeight="1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5"/>
      <c r="P103" s="15"/>
      <c r="Q103" s="15"/>
      <c r="R103" s="15"/>
      <c r="S103" s="15"/>
      <c r="T103" s="15"/>
      <c r="U103" s="16"/>
      <c r="V103" s="16"/>
      <c r="W103" s="16"/>
      <c r="X103" s="16"/>
      <c r="Y103" s="16"/>
      <c r="Z103" s="76" t="s">
        <v>72</v>
      </c>
      <c r="AA103" s="20" t="s">
        <v>2</v>
      </c>
      <c r="AB103" s="20"/>
      <c r="AC103" s="19">
        <v>0</v>
      </c>
      <c r="AD103" s="19">
        <v>0</v>
      </c>
      <c r="AE103" s="19">
        <v>0</v>
      </c>
      <c r="AF103" s="45">
        <v>0</v>
      </c>
      <c r="AG103" s="166">
        <v>0</v>
      </c>
      <c r="AH103" s="87">
        <v>0</v>
      </c>
      <c r="AI103" s="300"/>
      <c r="AJ103" s="300"/>
      <c r="AK103" s="301"/>
      <c r="AL103" s="301"/>
      <c r="AM103" s="300"/>
      <c r="AN103" s="300"/>
      <c r="AO103" s="300"/>
      <c r="AP103" s="217"/>
      <c r="AQ103" s="217"/>
      <c r="AR103" s="217"/>
      <c r="AS103" s="217"/>
      <c r="AT103" s="217"/>
      <c r="AU103" s="217"/>
      <c r="AV103" s="217"/>
      <c r="AW103" s="217"/>
      <c r="AX103" s="217"/>
      <c r="AY103" s="217"/>
      <c r="AZ103" s="217"/>
      <c r="BA103" s="217"/>
      <c r="BB103" s="217"/>
      <c r="BC103" s="217"/>
    </row>
    <row r="104" spans="1:55" ht="45.75" hidden="1" customHeight="1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5"/>
      <c r="P104" s="15"/>
      <c r="Q104" s="15"/>
      <c r="R104" s="15"/>
      <c r="S104" s="15"/>
      <c r="T104" s="15"/>
      <c r="U104" s="16"/>
      <c r="V104" s="16"/>
      <c r="W104" s="16"/>
      <c r="X104" s="16"/>
      <c r="Y104" s="16"/>
      <c r="Z104" s="77" t="s">
        <v>73</v>
      </c>
      <c r="AA104" s="15" t="s">
        <v>1</v>
      </c>
      <c r="AB104" s="15"/>
      <c r="AC104" s="6">
        <v>0</v>
      </c>
      <c r="AD104" s="18">
        <v>0</v>
      </c>
      <c r="AE104" s="18">
        <v>0</v>
      </c>
      <c r="AF104" s="18">
        <v>0</v>
      </c>
      <c r="AG104" s="164">
        <v>0</v>
      </c>
      <c r="AH104" s="85">
        <v>0</v>
      </c>
      <c r="AI104" s="219"/>
      <c r="AJ104" s="219"/>
      <c r="AK104" s="282"/>
      <c r="AL104" s="282"/>
      <c r="AM104" s="219"/>
      <c r="AN104" s="219"/>
      <c r="AO104" s="219"/>
      <c r="AP104" s="217"/>
      <c r="AQ104" s="217"/>
      <c r="AR104" s="217"/>
      <c r="AS104" s="217"/>
      <c r="AT104" s="217"/>
      <c r="AU104" s="217"/>
      <c r="AV104" s="217"/>
      <c r="AW104" s="217"/>
      <c r="AX104" s="217"/>
      <c r="AY104" s="217"/>
      <c r="AZ104" s="217"/>
      <c r="BA104" s="217"/>
      <c r="BB104" s="217"/>
      <c r="BC104" s="217"/>
    </row>
    <row r="105" spans="1:55" ht="30" hidden="1" customHeight="1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5"/>
      <c r="P105" s="15"/>
      <c r="Q105" s="15"/>
      <c r="R105" s="15"/>
      <c r="S105" s="15"/>
      <c r="T105" s="15"/>
      <c r="U105" s="16"/>
      <c r="V105" s="16"/>
      <c r="W105" s="16"/>
      <c r="X105" s="16"/>
      <c r="Y105" s="16"/>
      <c r="Z105" s="76" t="s">
        <v>74</v>
      </c>
      <c r="AA105" s="15" t="s">
        <v>3</v>
      </c>
      <c r="AB105" s="15"/>
      <c r="AC105" s="6">
        <v>17</v>
      </c>
      <c r="AD105" s="18">
        <v>17</v>
      </c>
      <c r="AE105" s="18">
        <v>10</v>
      </c>
      <c r="AF105" s="18">
        <v>6</v>
      </c>
      <c r="AG105" s="164">
        <v>3</v>
      </c>
      <c r="AH105" s="85">
        <v>0</v>
      </c>
      <c r="AI105" s="219"/>
      <c r="AJ105" s="219"/>
      <c r="AK105" s="282"/>
      <c r="AL105" s="282"/>
      <c r="AM105" s="219"/>
      <c r="AN105" s="219"/>
      <c r="AO105" s="219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</row>
    <row r="106" spans="1:55" ht="78.75" hidden="1" customHeight="1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5"/>
      <c r="P106" s="15"/>
      <c r="Q106" s="15"/>
      <c r="R106" s="15"/>
      <c r="S106" s="15"/>
      <c r="T106" s="15"/>
      <c r="U106" s="16"/>
      <c r="V106" s="16"/>
      <c r="W106" s="16"/>
      <c r="X106" s="16"/>
      <c r="Y106" s="16"/>
      <c r="Z106" s="74" t="s">
        <v>75</v>
      </c>
      <c r="AA106" s="15" t="s">
        <v>22</v>
      </c>
      <c r="AB106" s="15"/>
      <c r="AC106" s="6">
        <v>1</v>
      </c>
      <c r="AD106" s="18">
        <v>1</v>
      </c>
      <c r="AE106" s="18">
        <v>1</v>
      </c>
      <c r="AF106" s="18">
        <v>1</v>
      </c>
      <c r="AG106" s="164">
        <v>1</v>
      </c>
      <c r="AH106" s="85">
        <v>1</v>
      </c>
      <c r="AI106" s="219"/>
      <c r="AJ106" s="219"/>
      <c r="AK106" s="282"/>
      <c r="AL106" s="282"/>
      <c r="AM106" s="219"/>
      <c r="AN106" s="219"/>
      <c r="AO106" s="219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17"/>
      <c r="BB106" s="217"/>
      <c r="BC106" s="217"/>
    </row>
    <row r="107" spans="1:55" x14ac:dyDescent="0.3">
      <c r="AG107" s="44"/>
      <c r="AI107" s="252"/>
      <c r="AJ107" s="252"/>
      <c r="AK107" s="225"/>
      <c r="AL107" s="225"/>
      <c r="AM107" s="252"/>
      <c r="AN107" s="252"/>
      <c r="AO107" s="252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</row>
    <row r="108" spans="1:55" x14ac:dyDescent="0.3">
      <c r="AG108" s="44"/>
      <c r="AI108" s="252"/>
      <c r="AJ108" s="252"/>
      <c r="AK108" s="225"/>
      <c r="AL108" s="225"/>
      <c r="AM108" s="252"/>
      <c r="AN108" s="252"/>
      <c r="AO108" s="252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17"/>
      <c r="BB108" s="217"/>
      <c r="BC108" s="217"/>
    </row>
    <row r="109" spans="1:55" ht="18" x14ac:dyDescent="0.35">
      <c r="B109" s="310"/>
      <c r="C109" s="310"/>
      <c r="D109" s="310"/>
      <c r="E109" s="310"/>
      <c r="F109" s="310"/>
      <c r="G109" s="310"/>
      <c r="H109" s="310"/>
      <c r="I109" s="310"/>
      <c r="J109" s="310"/>
      <c r="K109" s="310"/>
      <c r="L109" s="310"/>
      <c r="M109" s="310"/>
      <c r="N109" s="310"/>
      <c r="O109" s="310"/>
      <c r="P109" s="310"/>
      <c r="Q109" s="310"/>
      <c r="R109" s="310"/>
      <c r="S109" s="310"/>
      <c r="T109" s="310"/>
      <c r="U109" s="310"/>
      <c r="V109" s="310"/>
      <c r="W109" s="310"/>
      <c r="X109" s="310"/>
      <c r="Y109" s="310"/>
      <c r="Z109" s="310"/>
      <c r="AA109" s="7"/>
      <c r="AB109" s="7"/>
      <c r="AC109" s="10"/>
      <c r="AD109" s="33"/>
      <c r="AG109" s="44"/>
      <c r="AI109" s="252"/>
      <c r="AJ109" s="252"/>
      <c r="AK109" s="225"/>
      <c r="AL109" s="225"/>
      <c r="AM109" s="252"/>
      <c r="AN109" s="252"/>
      <c r="AO109" s="252"/>
      <c r="AP109" s="217"/>
      <c r="AQ109" s="217"/>
      <c r="AR109" s="217"/>
      <c r="AS109" s="217"/>
      <c r="AT109" s="217"/>
      <c r="AU109" s="217"/>
      <c r="AV109" s="217"/>
      <c r="AW109" s="217"/>
      <c r="AX109" s="217"/>
      <c r="AY109" s="217"/>
      <c r="AZ109" s="217"/>
      <c r="BA109" s="217"/>
      <c r="BB109" s="217"/>
      <c r="BC109" s="217"/>
    </row>
    <row r="110" spans="1:55" ht="18" x14ac:dyDescent="0.35">
      <c r="B110" s="310"/>
      <c r="C110" s="310"/>
      <c r="D110" s="310"/>
      <c r="E110" s="310"/>
      <c r="F110" s="310"/>
      <c r="G110" s="310"/>
      <c r="H110" s="310"/>
      <c r="I110" s="310"/>
      <c r="J110" s="310"/>
      <c r="K110" s="310"/>
      <c r="L110" s="310"/>
      <c r="M110" s="310"/>
      <c r="N110" s="310"/>
      <c r="O110" s="310"/>
      <c r="P110" s="310"/>
      <c r="Q110" s="310"/>
      <c r="R110" s="310"/>
      <c r="S110" s="310"/>
      <c r="T110" s="310"/>
      <c r="U110" s="310"/>
      <c r="V110" s="310"/>
      <c r="W110" s="310"/>
      <c r="X110" s="310"/>
      <c r="Y110" s="310"/>
      <c r="Z110" s="310"/>
      <c r="AA110" s="7"/>
      <c r="AB110" s="81"/>
      <c r="AC110" s="33"/>
      <c r="AD110" s="33"/>
      <c r="AF110" s="46"/>
      <c r="AG110" s="51"/>
      <c r="AH110" s="26"/>
      <c r="AI110" s="302"/>
      <c r="AJ110" s="302"/>
      <c r="AK110" s="217"/>
      <c r="AL110" s="217"/>
      <c r="AM110" s="302"/>
      <c r="AN110" s="302"/>
      <c r="AO110" s="302"/>
      <c r="AP110" s="217"/>
      <c r="AQ110" s="217"/>
      <c r="AR110" s="217"/>
      <c r="AS110" s="217"/>
      <c r="AT110" s="217"/>
      <c r="AU110" s="217"/>
      <c r="AV110" s="217"/>
      <c r="AW110" s="217"/>
      <c r="AX110" s="217"/>
      <c r="AY110" s="217"/>
      <c r="AZ110" s="217"/>
      <c r="BA110" s="217"/>
      <c r="BB110" s="217"/>
      <c r="BC110" s="217"/>
    </row>
    <row r="111" spans="1:55" ht="15.6" x14ac:dyDescent="0.3">
      <c r="U111" s="2"/>
      <c r="V111" s="2"/>
      <c r="W111" s="2"/>
      <c r="X111" s="2"/>
      <c r="Z111" s="5"/>
      <c r="AA111" s="7"/>
      <c r="AB111" s="81"/>
      <c r="AC111" s="33"/>
      <c r="AD111" s="33"/>
      <c r="AF111" s="47"/>
      <c r="AG111" s="51"/>
      <c r="AH111" s="26"/>
      <c r="AI111" s="302"/>
      <c r="AJ111" s="302"/>
      <c r="AK111" s="217"/>
      <c r="AL111" s="217"/>
      <c r="AM111" s="302"/>
      <c r="AN111" s="302"/>
      <c r="AO111" s="302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17"/>
      <c r="BB111" s="217"/>
      <c r="BC111" s="217"/>
    </row>
    <row r="112" spans="1:55" ht="15.6" x14ac:dyDescent="0.3">
      <c r="U112" s="2"/>
      <c r="V112" s="2"/>
      <c r="W112" s="2"/>
      <c r="X112" s="2"/>
      <c r="Z112" s="5"/>
      <c r="AA112" s="7"/>
      <c r="AB112" s="81"/>
      <c r="AC112" s="33"/>
      <c r="AD112" s="33"/>
      <c r="AF112" s="47"/>
      <c r="AG112" s="51"/>
      <c r="AH112" s="26"/>
      <c r="AI112" s="302"/>
      <c r="AJ112" s="302"/>
      <c r="AK112" s="217"/>
      <c r="AL112" s="217"/>
      <c r="AM112" s="302"/>
      <c r="AN112" s="302"/>
      <c r="AO112" s="302"/>
      <c r="AP112" s="217"/>
      <c r="AQ112" s="217"/>
      <c r="AR112" s="217"/>
      <c r="AS112" s="217"/>
      <c r="AT112" s="217"/>
      <c r="AU112" s="217"/>
      <c r="AV112" s="217"/>
      <c r="AW112" s="217"/>
      <c r="AX112" s="217"/>
      <c r="AY112" s="217"/>
      <c r="AZ112" s="217"/>
      <c r="BA112" s="217"/>
      <c r="BB112" s="217"/>
      <c r="BC112" s="217"/>
    </row>
    <row r="113" spans="2:55" ht="15.6" x14ac:dyDescent="0.3">
      <c r="U113" s="2"/>
      <c r="V113" s="2"/>
      <c r="W113" s="2"/>
      <c r="X113" s="2"/>
      <c r="Z113" s="5"/>
      <c r="AA113" s="7"/>
      <c r="AB113" s="81"/>
      <c r="AC113" s="33"/>
      <c r="AD113" s="33"/>
      <c r="AF113" s="47"/>
      <c r="AG113" s="51"/>
      <c r="AH113" s="26"/>
      <c r="AI113" s="302"/>
      <c r="AJ113" s="302"/>
      <c r="AK113" s="217"/>
      <c r="AL113" s="217"/>
      <c r="AM113" s="302"/>
      <c r="AN113" s="302"/>
      <c r="AO113" s="302"/>
      <c r="AP113" s="217"/>
      <c r="AQ113" s="217"/>
      <c r="AR113" s="217"/>
      <c r="AS113" s="217"/>
      <c r="AT113" s="217"/>
      <c r="AU113" s="217"/>
      <c r="AV113" s="217"/>
      <c r="AW113" s="217"/>
      <c r="AX113" s="217"/>
      <c r="AY113" s="217"/>
      <c r="AZ113" s="217"/>
      <c r="BA113" s="217"/>
      <c r="BB113" s="217"/>
      <c r="BC113" s="217"/>
    </row>
    <row r="114" spans="2:55" ht="15.6" x14ac:dyDescent="0.3">
      <c r="U114" s="2"/>
      <c r="V114" s="2"/>
      <c r="W114" s="2"/>
      <c r="X114" s="2"/>
      <c r="Z114" s="5"/>
      <c r="AA114" s="7"/>
      <c r="AB114" s="81"/>
      <c r="AC114" s="33"/>
      <c r="AD114" s="33"/>
      <c r="AF114" s="47"/>
      <c r="AG114" s="51"/>
      <c r="AH114" s="26"/>
      <c r="AI114" s="302"/>
      <c r="AJ114" s="302"/>
      <c r="AK114" s="217"/>
      <c r="AL114" s="217"/>
      <c r="AM114" s="302"/>
      <c r="AN114" s="302"/>
      <c r="AO114" s="302"/>
      <c r="AP114" s="217"/>
      <c r="AQ114" s="217"/>
      <c r="AR114" s="217"/>
      <c r="AS114" s="217"/>
      <c r="AT114" s="217"/>
      <c r="AU114" s="217"/>
      <c r="AV114" s="217"/>
      <c r="AW114" s="217"/>
      <c r="AX114" s="217"/>
      <c r="AY114" s="217"/>
      <c r="AZ114" s="217"/>
      <c r="BA114" s="217"/>
      <c r="BB114" s="217"/>
      <c r="BC114" s="217"/>
    </row>
    <row r="115" spans="2:55" ht="15.6" x14ac:dyDescent="0.3">
      <c r="B115" s="21" t="s">
        <v>25</v>
      </c>
      <c r="C115" s="21"/>
      <c r="D115" s="21"/>
      <c r="E115" s="21"/>
      <c r="F115" s="21"/>
      <c r="U115" s="2"/>
      <c r="V115" s="2"/>
      <c r="W115" s="2"/>
      <c r="X115" s="2"/>
      <c r="Z115" s="5"/>
      <c r="AA115" s="7"/>
      <c r="AB115" s="7"/>
      <c r="AC115" s="10"/>
      <c r="AD115" s="33"/>
      <c r="AE115" s="33"/>
      <c r="AF115" s="33"/>
      <c r="AG115" s="51"/>
      <c r="AH115" s="26"/>
      <c r="AI115" s="302"/>
      <c r="AJ115" s="302"/>
      <c r="AK115" s="217"/>
      <c r="AL115" s="217"/>
      <c r="AM115" s="302"/>
      <c r="AN115" s="302"/>
      <c r="AO115" s="302"/>
      <c r="AP115" s="217"/>
      <c r="AQ115" s="217"/>
      <c r="AR115" s="217"/>
      <c r="AS115" s="217"/>
      <c r="AT115" s="217"/>
      <c r="AU115" s="217"/>
      <c r="AV115" s="217"/>
      <c r="AW115" s="217"/>
      <c r="AX115" s="217"/>
      <c r="AY115" s="217"/>
      <c r="AZ115" s="217"/>
      <c r="BA115" s="217"/>
      <c r="BB115" s="217"/>
      <c r="BC115" s="217"/>
    </row>
    <row r="116" spans="2:55" ht="15.6" x14ac:dyDescent="0.3">
      <c r="B116" s="21" t="s">
        <v>27</v>
      </c>
      <c r="C116" s="21"/>
      <c r="D116" s="21"/>
      <c r="E116" s="21"/>
      <c r="F116" s="21"/>
      <c r="U116" s="2"/>
      <c r="V116" s="2"/>
      <c r="W116" s="2"/>
      <c r="X116" s="2"/>
      <c r="Z116" s="5"/>
      <c r="AA116" s="7"/>
      <c r="AB116" s="7"/>
      <c r="AC116" s="10"/>
      <c r="AD116" s="33"/>
      <c r="AE116" s="33"/>
      <c r="AF116" s="33"/>
      <c r="AG116" s="51"/>
      <c r="AH116" s="26"/>
      <c r="AI116" s="302"/>
      <c r="AJ116" s="302"/>
      <c r="AK116" s="217"/>
      <c r="AL116" s="217"/>
      <c r="AM116" s="302"/>
      <c r="AN116" s="302"/>
      <c r="AO116" s="302"/>
      <c r="AP116" s="217"/>
      <c r="AQ116" s="217"/>
      <c r="AR116" s="217"/>
      <c r="AS116" s="217"/>
      <c r="AT116" s="217"/>
      <c r="AU116" s="217"/>
      <c r="AV116" s="217"/>
      <c r="AW116" s="217"/>
      <c r="AX116" s="217"/>
      <c r="AY116" s="217"/>
      <c r="AZ116" s="217"/>
      <c r="BA116" s="217"/>
      <c r="BB116" s="217"/>
      <c r="BC116" s="217"/>
    </row>
    <row r="117" spans="2:55" x14ac:dyDescent="0.3">
      <c r="AG117" s="44"/>
      <c r="AI117" s="252"/>
      <c r="AJ117" s="252"/>
      <c r="AK117" s="225"/>
      <c r="AL117" s="225"/>
      <c r="AM117" s="252"/>
      <c r="AN117" s="252"/>
      <c r="AO117" s="252"/>
      <c r="AP117" s="217"/>
      <c r="AQ117" s="217"/>
      <c r="AR117" s="217"/>
      <c r="AS117" s="217"/>
      <c r="AT117" s="217"/>
      <c r="AU117" s="217"/>
      <c r="AV117" s="217"/>
      <c r="AW117" s="217"/>
      <c r="AX117" s="217"/>
      <c r="AY117" s="217"/>
      <c r="AZ117" s="217"/>
      <c r="BA117" s="217"/>
      <c r="BB117" s="217"/>
      <c r="BC117" s="217"/>
    </row>
    <row r="118" spans="2:55" x14ac:dyDescent="0.3">
      <c r="AG118" s="44"/>
      <c r="AI118" s="252"/>
      <c r="AJ118" s="252"/>
      <c r="AK118" s="225"/>
      <c r="AL118" s="225"/>
      <c r="AM118" s="252"/>
      <c r="AN118" s="252"/>
      <c r="AO118" s="252"/>
      <c r="AP118" s="217"/>
      <c r="AQ118" s="217"/>
      <c r="AR118" s="217"/>
      <c r="AS118" s="217"/>
      <c r="AT118" s="217"/>
      <c r="AU118" s="217"/>
      <c r="AV118" s="217"/>
      <c r="AW118" s="217"/>
      <c r="AX118" s="217"/>
      <c r="AY118" s="217"/>
      <c r="AZ118" s="217"/>
      <c r="BA118" s="217"/>
      <c r="BB118" s="217"/>
      <c r="BC118" s="217"/>
    </row>
    <row r="119" spans="2:55" x14ac:dyDescent="0.3">
      <c r="AG119" s="44"/>
      <c r="AI119" s="252"/>
      <c r="AJ119" s="252"/>
      <c r="AK119" s="225"/>
      <c r="AL119" s="225"/>
      <c r="AM119" s="252"/>
      <c r="AN119" s="252"/>
      <c r="AO119" s="252"/>
      <c r="AP119" s="217"/>
      <c r="AQ119" s="217"/>
      <c r="AR119" s="217"/>
      <c r="AS119" s="217"/>
      <c r="AT119" s="217"/>
      <c r="AU119" s="217"/>
      <c r="AV119" s="217"/>
      <c r="AW119" s="217"/>
      <c r="AX119" s="217"/>
      <c r="AY119" s="217"/>
      <c r="AZ119" s="217"/>
      <c r="BA119" s="217"/>
      <c r="BB119" s="217"/>
      <c r="BC119" s="217"/>
    </row>
    <row r="120" spans="2:55" x14ac:dyDescent="0.3">
      <c r="AG120" s="44"/>
      <c r="AI120" s="252"/>
      <c r="AJ120" s="252"/>
      <c r="AK120" s="225"/>
      <c r="AL120" s="225"/>
      <c r="AM120" s="252"/>
      <c r="AN120" s="252"/>
      <c r="AO120" s="252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</row>
    <row r="121" spans="2:55" x14ac:dyDescent="0.3">
      <c r="AG121" s="44"/>
      <c r="AI121" s="252"/>
      <c r="AJ121" s="252"/>
      <c r="AK121" s="225"/>
      <c r="AL121" s="225"/>
      <c r="AM121" s="252"/>
      <c r="AN121" s="252"/>
      <c r="AO121" s="252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</row>
    <row r="122" spans="2:55" x14ac:dyDescent="0.3">
      <c r="AG122" s="44"/>
      <c r="AI122" s="252"/>
      <c r="AJ122" s="252"/>
      <c r="AK122" s="225"/>
      <c r="AL122" s="225"/>
      <c r="AM122" s="252"/>
      <c r="AN122" s="252"/>
      <c r="AO122" s="252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</row>
    <row r="123" spans="2:55" x14ac:dyDescent="0.3">
      <c r="AG123" s="44"/>
      <c r="AI123" s="252"/>
      <c r="AJ123" s="252"/>
      <c r="AK123" s="225"/>
      <c r="AL123" s="225"/>
      <c r="AM123" s="252"/>
      <c r="AN123" s="252"/>
      <c r="AO123" s="252"/>
      <c r="AP123" s="217"/>
      <c r="AQ123" s="217"/>
      <c r="AR123" s="217"/>
      <c r="AS123" s="217"/>
      <c r="AT123" s="217"/>
      <c r="AU123" s="217"/>
      <c r="AV123" s="217"/>
      <c r="AW123" s="217"/>
      <c r="AX123" s="217"/>
      <c r="AY123" s="217"/>
      <c r="AZ123" s="217"/>
      <c r="BA123" s="217"/>
      <c r="BB123" s="217"/>
      <c r="BC123" s="217"/>
    </row>
    <row r="124" spans="2:55" x14ac:dyDescent="0.3">
      <c r="AG124" s="44"/>
      <c r="AI124" s="252"/>
      <c r="AJ124" s="252"/>
      <c r="AK124" s="225"/>
      <c r="AL124" s="225"/>
      <c r="AM124" s="252"/>
      <c r="AN124" s="252"/>
      <c r="AO124" s="252"/>
      <c r="AP124" s="217"/>
      <c r="AQ124" s="217"/>
      <c r="AR124" s="217"/>
      <c r="AS124" s="217"/>
      <c r="AT124" s="217"/>
      <c r="AU124" s="217"/>
      <c r="AV124" s="217"/>
      <c r="AW124" s="217"/>
      <c r="AX124" s="217"/>
      <c r="AY124" s="217"/>
      <c r="AZ124" s="217"/>
      <c r="BA124" s="217"/>
      <c r="BB124" s="217"/>
      <c r="BC124" s="217"/>
    </row>
    <row r="125" spans="2:55" x14ac:dyDescent="0.3">
      <c r="AG125" s="44"/>
      <c r="AI125" s="252"/>
      <c r="AJ125" s="252"/>
      <c r="AK125" s="225"/>
      <c r="AL125" s="225"/>
      <c r="AM125" s="252"/>
      <c r="AN125" s="252"/>
      <c r="AO125" s="252"/>
      <c r="AP125" s="217"/>
      <c r="AQ125" s="217"/>
      <c r="AR125" s="217"/>
      <c r="AS125" s="217"/>
      <c r="AT125" s="217"/>
      <c r="AU125" s="217"/>
      <c r="AV125" s="217"/>
      <c r="AW125" s="217"/>
      <c r="AX125" s="217"/>
      <c r="AY125" s="217"/>
      <c r="AZ125" s="217"/>
      <c r="BA125" s="217"/>
      <c r="BB125" s="217"/>
      <c r="BC125" s="217"/>
    </row>
    <row r="126" spans="2:55" x14ac:dyDescent="0.3">
      <c r="AG126" s="44"/>
      <c r="AI126" s="252"/>
      <c r="AJ126" s="252"/>
      <c r="AK126" s="225"/>
      <c r="AL126" s="225"/>
      <c r="AM126" s="252"/>
      <c r="AN126" s="252"/>
      <c r="AO126" s="252"/>
      <c r="AP126" s="217"/>
      <c r="AQ126" s="217"/>
      <c r="AR126" s="217"/>
      <c r="AS126" s="217"/>
      <c r="AT126" s="217"/>
      <c r="AU126" s="217"/>
      <c r="AV126" s="217"/>
      <c r="AW126" s="217"/>
      <c r="AX126" s="217"/>
      <c r="AY126" s="217"/>
      <c r="AZ126" s="217"/>
      <c r="BA126" s="217"/>
      <c r="BB126" s="217"/>
      <c r="BC126" s="217"/>
    </row>
    <row r="127" spans="2:55" x14ac:dyDescent="0.3">
      <c r="AG127" s="44"/>
      <c r="AI127" s="252"/>
      <c r="AJ127" s="252"/>
      <c r="AK127" s="225"/>
      <c r="AL127" s="225"/>
      <c r="AM127" s="252"/>
      <c r="AN127" s="252"/>
      <c r="AO127" s="252"/>
      <c r="AP127" s="217"/>
      <c r="AQ127" s="217"/>
      <c r="AR127" s="217"/>
      <c r="AS127" s="217"/>
      <c r="AT127" s="217"/>
      <c r="AU127" s="217"/>
      <c r="AV127" s="217"/>
      <c r="AW127" s="217"/>
      <c r="AX127" s="217"/>
      <c r="AY127" s="217"/>
      <c r="AZ127" s="217"/>
      <c r="BA127" s="217"/>
      <c r="BB127" s="217"/>
      <c r="BC127" s="217"/>
    </row>
    <row r="128" spans="2:55" x14ac:dyDescent="0.3">
      <c r="AG128" s="44"/>
      <c r="AI128" s="252"/>
      <c r="AJ128" s="252"/>
      <c r="AK128" s="225"/>
      <c r="AL128" s="225"/>
      <c r="AM128" s="252"/>
      <c r="AN128" s="252"/>
      <c r="AO128" s="252"/>
      <c r="AP128" s="217"/>
      <c r="AQ128" s="217"/>
      <c r="AR128" s="217"/>
      <c r="AS128" s="217"/>
      <c r="AT128" s="217"/>
      <c r="AU128" s="217"/>
      <c r="AV128" s="217"/>
      <c r="AW128" s="217"/>
      <c r="AX128" s="217"/>
      <c r="AY128" s="217"/>
      <c r="AZ128" s="217"/>
      <c r="BA128" s="217"/>
      <c r="BB128" s="217"/>
      <c r="BC128" s="217"/>
    </row>
    <row r="129" spans="33:55" x14ac:dyDescent="0.3">
      <c r="AG129" s="44"/>
      <c r="AI129" s="252"/>
      <c r="AJ129" s="252"/>
      <c r="AK129" s="225"/>
      <c r="AL129" s="225"/>
      <c r="AM129" s="252"/>
      <c r="AN129" s="252"/>
      <c r="AO129" s="252"/>
      <c r="AP129" s="217"/>
      <c r="AQ129" s="217"/>
      <c r="AR129" s="217"/>
      <c r="AS129" s="217"/>
      <c r="AT129" s="217"/>
      <c r="AU129" s="217"/>
      <c r="AV129" s="217"/>
      <c r="AW129" s="217"/>
      <c r="AX129" s="217"/>
      <c r="AY129" s="217"/>
      <c r="AZ129" s="217"/>
      <c r="BA129" s="217"/>
      <c r="BB129" s="217"/>
      <c r="BC129" s="217"/>
    </row>
    <row r="130" spans="33:55" x14ac:dyDescent="0.3">
      <c r="AG130" s="44"/>
      <c r="AI130" s="252"/>
      <c r="AJ130" s="252"/>
      <c r="AK130" s="225"/>
      <c r="AL130" s="225"/>
      <c r="AM130" s="252"/>
      <c r="AN130" s="252"/>
      <c r="AO130" s="252"/>
      <c r="AP130" s="217"/>
      <c r="AQ130" s="217"/>
      <c r="AR130" s="217"/>
      <c r="AS130" s="217"/>
      <c r="AT130" s="217"/>
      <c r="AU130" s="217"/>
      <c r="AV130" s="217"/>
      <c r="AW130" s="217"/>
      <c r="AX130" s="217"/>
      <c r="AY130" s="217"/>
      <c r="AZ130" s="217"/>
      <c r="BA130" s="217"/>
      <c r="BB130" s="217"/>
      <c r="BC130" s="217"/>
    </row>
    <row r="131" spans="33:55" x14ac:dyDescent="0.3">
      <c r="AG131" s="44"/>
      <c r="AI131" s="252"/>
      <c r="AJ131" s="252"/>
      <c r="AK131" s="225"/>
      <c r="AL131" s="225"/>
      <c r="AM131" s="252"/>
      <c r="AN131" s="252"/>
      <c r="AO131" s="252"/>
      <c r="AP131" s="217"/>
      <c r="AQ131" s="217"/>
      <c r="AR131" s="217"/>
      <c r="AS131" s="217"/>
      <c r="AT131" s="217"/>
      <c r="AU131" s="217"/>
      <c r="AV131" s="217"/>
      <c r="AW131" s="217"/>
      <c r="AX131" s="217"/>
      <c r="AY131" s="217"/>
      <c r="AZ131" s="217"/>
      <c r="BA131" s="217"/>
      <c r="BB131" s="217"/>
      <c r="BC131" s="217"/>
    </row>
    <row r="132" spans="33:55" x14ac:dyDescent="0.3">
      <c r="AG132" s="44"/>
      <c r="AI132" s="252"/>
      <c r="AJ132" s="252"/>
      <c r="AK132" s="225"/>
      <c r="AL132" s="225"/>
      <c r="AM132" s="252"/>
      <c r="AN132" s="252"/>
      <c r="AO132" s="252"/>
      <c r="AP132" s="217"/>
      <c r="AQ132" s="217"/>
      <c r="AR132" s="217"/>
      <c r="AS132" s="217"/>
      <c r="AT132" s="217"/>
      <c r="AU132" s="217"/>
      <c r="AV132" s="217"/>
      <c r="AW132" s="217"/>
      <c r="AX132" s="217"/>
      <c r="AY132" s="217"/>
      <c r="AZ132" s="217"/>
      <c r="BA132" s="217"/>
      <c r="BB132" s="217"/>
      <c r="BC132" s="217"/>
    </row>
    <row r="133" spans="33:55" x14ac:dyDescent="0.3">
      <c r="AG133" s="44"/>
      <c r="AI133" s="252"/>
      <c r="AJ133" s="252"/>
      <c r="AK133" s="225"/>
      <c r="AL133" s="225"/>
      <c r="AM133" s="252"/>
      <c r="AN133" s="252"/>
      <c r="AO133" s="252"/>
      <c r="AP133" s="217"/>
      <c r="AQ133" s="217"/>
      <c r="AR133" s="217"/>
      <c r="AS133" s="217"/>
      <c r="AT133" s="217"/>
      <c r="AU133" s="217"/>
      <c r="AV133" s="217"/>
      <c r="AW133" s="217"/>
      <c r="AX133" s="217"/>
      <c r="AY133" s="217"/>
      <c r="AZ133" s="217"/>
      <c r="BA133" s="217"/>
      <c r="BB133" s="217"/>
      <c r="BC133" s="217"/>
    </row>
    <row r="134" spans="33:55" x14ac:dyDescent="0.3">
      <c r="AG134" s="44"/>
    </row>
    <row r="135" spans="33:55" x14ac:dyDescent="0.3">
      <c r="AG135" s="44"/>
    </row>
    <row r="136" spans="33:55" x14ac:dyDescent="0.3">
      <c r="AG136" s="44"/>
    </row>
    <row r="137" spans="33:55" x14ac:dyDescent="0.3">
      <c r="AG137" s="44"/>
    </row>
    <row r="138" spans="33:55" x14ac:dyDescent="0.3">
      <c r="AG138" s="44"/>
    </row>
    <row r="154" spans="4:30" ht="15.6" x14ac:dyDescent="0.3"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</row>
    <row r="155" spans="4:30" ht="34.5" customHeight="1" x14ac:dyDescent="0.3">
      <c r="D155" s="304"/>
      <c r="E155" s="304"/>
      <c r="F155" s="304"/>
      <c r="G155" s="304"/>
      <c r="H155" s="304"/>
      <c r="I155" s="304"/>
      <c r="J155" s="304"/>
      <c r="K155" s="304"/>
      <c r="L155" s="304"/>
      <c r="M155" s="304"/>
      <c r="N155" s="304"/>
      <c r="O155" s="304"/>
      <c r="P155" s="304"/>
      <c r="Q155" s="304"/>
      <c r="R155" s="304"/>
      <c r="S155" s="304"/>
      <c r="T155" s="304"/>
      <c r="U155" s="304"/>
      <c r="V155" s="304"/>
      <c r="W155" s="304"/>
      <c r="X155" s="304"/>
      <c r="Y155" s="304"/>
      <c r="Z155" s="304"/>
      <c r="AA155" s="304"/>
      <c r="AB155" s="304"/>
      <c r="AC155" s="304"/>
      <c r="AD155" s="49"/>
    </row>
    <row r="156" spans="4:30" ht="15.6" x14ac:dyDescent="0.3">
      <c r="D156" s="48"/>
    </row>
  </sheetData>
  <mergeCells count="32">
    <mergeCell ref="AD5:AH5"/>
    <mergeCell ref="AE7:AH7"/>
    <mergeCell ref="AE6:AH6"/>
    <mergeCell ref="AM23:AO23"/>
    <mergeCell ref="A94:Z94"/>
    <mergeCell ref="AC94:AH94"/>
    <mergeCell ref="A96:G96"/>
    <mergeCell ref="Z39:Z41"/>
    <mergeCell ref="AK23:AL23"/>
    <mergeCell ref="AC23:AH23"/>
    <mergeCell ref="K24:M24"/>
    <mergeCell ref="A23:J23"/>
    <mergeCell ref="K23:N23"/>
    <mergeCell ref="Y23:Y24"/>
    <mergeCell ref="AB23:AB24"/>
    <mergeCell ref="Z45:Z47"/>
    <mergeCell ref="D154:AD154"/>
    <mergeCell ref="D155:AC155"/>
    <mergeCell ref="A8:AH8"/>
    <mergeCell ref="A9:AH9"/>
    <mergeCell ref="A10:AH10"/>
    <mergeCell ref="A16:P16"/>
    <mergeCell ref="Z23:Z24"/>
    <mergeCell ref="AA23:AA24"/>
    <mergeCell ref="B109:Z109"/>
    <mergeCell ref="B110:Z110"/>
    <mergeCell ref="B11:AH11"/>
    <mergeCell ref="D12:AA12"/>
    <mergeCell ref="A15:AD15"/>
    <mergeCell ref="A24:B24"/>
    <mergeCell ref="E24:F24"/>
    <mergeCell ref="H24:J24"/>
  </mergeCells>
  <phoneticPr fontId="36" type="noConversion"/>
  <pageMargins left="0" right="0" top="0.27559055118110237" bottom="0.31496062992125984" header="0.19685039370078741" footer="0.19685039370078741"/>
  <pageSetup paperSize="9" scale="59" fitToHeight="0" orientation="landscape" verticalDpi="300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23"/>
  <sheetViews>
    <sheetView zoomScale="78" zoomScaleNormal="78" workbookViewId="0">
      <selection activeCell="N19" sqref="N19"/>
    </sheetView>
  </sheetViews>
  <sheetFormatPr defaultRowHeight="14.4" x14ac:dyDescent="0.3"/>
  <cols>
    <col min="4" max="4" width="47.6640625" customWidth="1"/>
    <col min="5" max="5" width="22" customWidth="1"/>
    <col min="6" max="6" width="18" customWidth="1"/>
    <col min="7" max="7" width="15" customWidth="1"/>
    <col min="8" max="8" width="16.44140625" customWidth="1"/>
    <col min="9" max="9" width="12.109375" customWidth="1"/>
    <col min="10" max="10" width="15.6640625" customWidth="1"/>
    <col min="11" max="11" width="20.33203125" customWidth="1"/>
  </cols>
  <sheetData>
    <row r="1" spans="3:11" ht="26.25" customHeight="1" x14ac:dyDescent="0.3">
      <c r="D1" s="328" t="s">
        <v>199</v>
      </c>
      <c r="E1" s="328"/>
      <c r="F1" s="328"/>
      <c r="G1" s="328"/>
      <c r="H1" s="328"/>
      <c r="I1" s="328"/>
      <c r="J1" s="328"/>
      <c r="K1" s="328"/>
    </row>
    <row r="2" spans="3:11" ht="15" thickBot="1" x14ac:dyDescent="0.35"/>
    <row r="3" spans="3:11" ht="15" thickBot="1" x14ac:dyDescent="0.35">
      <c r="C3" s="172" t="s">
        <v>194</v>
      </c>
      <c r="D3" s="173" t="s">
        <v>196</v>
      </c>
      <c r="E3" s="325" t="s">
        <v>198</v>
      </c>
      <c r="F3" s="326"/>
      <c r="G3" s="326"/>
      <c r="H3" s="326"/>
      <c r="I3" s="326"/>
      <c r="J3" s="326"/>
      <c r="K3" s="327"/>
    </row>
    <row r="4" spans="3:11" ht="27" thickBot="1" x14ac:dyDescent="0.35">
      <c r="C4" s="170" t="s">
        <v>195</v>
      </c>
      <c r="D4" s="174" t="s">
        <v>197</v>
      </c>
      <c r="E4" s="174">
        <v>2026</v>
      </c>
      <c r="F4" s="174">
        <v>2027</v>
      </c>
      <c r="G4" s="174">
        <v>2028</v>
      </c>
      <c r="H4" s="174">
        <v>2029</v>
      </c>
      <c r="I4" s="174">
        <v>2030</v>
      </c>
      <c r="J4" s="174">
        <v>2031</v>
      </c>
      <c r="K4" s="174" t="s">
        <v>186</v>
      </c>
    </row>
    <row r="5" spans="3:11" ht="15.75" customHeight="1" x14ac:dyDescent="0.3">
      <c r="C5" s="175">
        <v>1</v>
      </c>
      <c r="D5" s="176">
        <v>2</v>
      </c>
      <c r="E5" s="180">
        <v>3</v>
      </c>
      <c r="F5" s="176">
        <v>4</v>
      </c>
      <c r="G5" s="176">
        <v>5</v>
      </c>
      <c r="H5" s="176">
        <v>6</v>
      </c>
      <c r="I5" s="176">
        <v>7</v>
      </c>
      <c r="J5" s="176">
        <v>8</v>
      </c>
      <c r="K5" s="176">
        <v>9</v>
      </c>
    </row>
    <row r="6" spans="3:11" ht="46.8" x14ac:dyDescent="0.3">
      <c r="C6" s="202"/>
      <c r="D6" s="203" t="s">
        <v>187</v>
      </c>
      <c r="E6" s="204">
        <f>E7+E8</f>
        <v>84159.8</v>
      </c>
      <c r="F6" s="204">
        <f>F7+F8</f>
        <v>102382</v>
      </c>
      <c r="G6" s="204">
        <f>G7+G8</f>
        <v>109212.6</v>
      </c>
      <c r="H6" s="204">
        <f t="shared" ref="H6:J6" si="0">H7+H8</f>
        <v>109212.6</v>
      </c>
      <c r="I6" s="204">
        <f t="shared" si="0"/>
        <v>109212.6</v>
      </c>
      <c r="J6" s="204">
        <f t="shared" si="0"/>
        <v>109212.6</v>
      </c>
      <c r="K6" s="204">
        <f>K7+K8</f>
        <v>623392.19999999995</v>
      </c>
    </row>
    <row r="7" spans="3:11" ht="19.5" customHeight="1" x14ac:dyDescent="0.3">
      <c r="C7" s="177"/>
      <c r="D7" s="178" t="s">
        <v>188</v>
      </c>
      <c r="E7" s="201">
        <f t="shared" ref="E7:J7" si="1">E10+E21</f>
        <v>84159.8</v>
      </c>
      <c r="F7" s="201">
        <f t="shared" si="1"/>
        <v>102382</v>
      </c>
      <c r="G7" s="201">
        <f t="shared" si="1"/>
        <v>109212.6</v>
      </c>
      <c r="H7" s="201">
        <f t="shared" si="1"/>
        <v>109212.6</v>
      </c>
      <c r="I7" s="201">
        <f t="shared" si="1"/>
        <v>109212.6</v>
      </c>
      <c r="J7" s="201">
        <f t="shared" si="1"/>
        <v>109212.6</v>
      </c>
      <c r="K7" s="201">
        <f>SUM(E7:J7)</f>
        <v>623392.19999999995</v>
      </c>
    </row>
    <row r="8" spans="3:11" ht="26.4" x14ac:dyDescent="0.3">
      <c r="C8" s="177"/>
      <c r="D8" s="179" t="s">
        <v>189</v>
      </c>
      <c r="E8" s="198">
        <f>E11</f>
        <v>0</v>
      </c>
      <c r="F8" s="177">
        <v>0</v>
      </c>
      <c r="G8" s="177">
        <v>0</v>
      </c>
      <c r="H8" s="177">
        <v>0</v>
      </c>
      <c r="I8" s="177">
        <v>0</v>
      </c>
      <c r="J8" s="177">
        <v>0</v>
      </c>
      <c r="K8" s="198">
        <f>SUM(E8:J8)</f>
        <v>0</v>
      </c>
    </row>
    <row r="9" spans="3:11" ht="31.2" x14ac:dyDescent="0.3">
      <c r="C9" s="187">
        <v>1</v>
      </c>
      <c r="D9" s="188" t="s">
        <v>190</v>
      </c>
      <c r="E9" s="189">
        <f>E10+E11</f>
        <v>49622.9</v>
      </c>
      <c r="F9" s="189">
        <f>F10</f>
        <v>65845.100000000006</v>
      </c>
      <c r="G9" s="189">
        <f t="shared" ref="G9:J9" si="2">G10</f>
        <v>70675.7</v>
      </c>
      <c r="H9" s="189">
        <f t="shared" si="2"/>
        <v>70675.7</v>
      </c>
      <c r="I9" s="189">
        <f t="shared" si="2"/>
        <v>70675.7</v>
      </c>
      <c r="J9" s="189">
        <f t="shared" si="2"/>
        <v>70675.7</v>
      </c>
      <c r="K9" s="189">
        <f>SUM(E9:J9)</f>
        <v>398170.80000000005</v>
      </c>
    </row>
    <row r="10" spans="3:11" ht="28.5" customHeight="1" x14ac:dyDescent="0.3">
      <c r="C10" s="163"/>
      <c r="D10" s="190" t="s">
        <v>188</v>
      </c>
      <c r="E10" s="191">
        <f>E14+E17+E19</f>
        <v>49622.9</v>
      </c>
      <c r="F10" s="191">
        <f>F14+F19</f>
        <v>65845.100000000006</v>
      </c>
      <c r="G10" s="191">
        <f>G14+G19</f>
        <v>70675.7</v>
      </c>
      <c r="H10" s="191">
        <f t="shared" ref="H10:J10" si="3">H14+H19</f>
        <v>70675.7</v>
      </c>
      <c r="I10" s="191">
        <f t="shared" si="3"/>
        <v>70675.7</v>
      </c>
      <c r="J10" s="191">
        <f t="shared" si="3"/>
        <v>70675.7</v>
      </c>
      <c r="K10" s="191">
        <f>SUM(E10:J10)</f>
        <v>398170.80000000005</v>
      </c>
    </row>
    <row r="11" spans="3:11" ht="26.4" x14ac:dyDescent="0.3">
      <c r="C11" s="192"/>
      <c r="D11" s="193" t="s">
        <v>189</v>
      </c>
      <c r="E11" s="194">
        <f>E15+E18</f>
        <v>0</v>
      </c>
      <c r="F11" s="192">
        <v>0</v>
      </c>
      <c r="G11" s="192">
        <v>0</v>
      </c>
      <c r="H11" s="192">
        <v>0</v>
      </c>
      <c r="I11" s="192">
        <v>0</v>
      </c>
      <c r="J11" s="192">
        <v>0</v>
      </c>
      <c r="K11" s="194">
        <f>SUM(E11:J11)</f>
        <v>0</v>
      </c>
    </row>
    <row r="12" spans="3:11" ht="23.25" customHeight="1" x14ac:dyDescent="0.3">
      <c r="C12" s="177"/>
      <c r="D12" s="178" t="s">
        <v>191</v>
      </c>
      <c r="E12" s="177">
        <v>0</v>
      </c>
      <c r="F12" s="177">
        <v>0</v>
      </c>
      <c r="G12" s="177">
        <v>0</v>
      </c>
      <c r="H12" s="177">
        <v>0</v>
      </c>
      <c r="I12" s="177">
        <v>0</v>
      </c>
      <c r="J12" s="177">
        <v>0</v>
      </c>
      <c r="K12" s="177">
        <v>0</v>
      </c>
    </row>
    <row r="13" spans="3:11" ht="79.2" x14ac:dyDescent="0.3">
      <c r="C13" s="182">
        <v>45658</v>
      </c>
      <c r="D13" s="183" t="s">
        <v>203</v>
      </c>
      <c r="E13" s="195">
        <f>E14+E15</f>
        <v>10000</v>
      </c>
      <c r="F13" s="195">
        <v>6320.6</v>
      </c>
      <c r="G13" s="195">
        <v>6320.6</v>
      </c>
      <c r="H13" s="195">
        <v>6320.6</v>
      </c>
      <c r="I13" s="195">
        <v>6320.6</v>
      </c>
      <c r="J13" s="195">
        <v>6320.6</v>
      </c>
      <c r="K13" s="196">
        <f t="shared" ref="K13:K21" si="4">SUM(E13:J13)</f>
        <v>41603</v>
      </c>
    </row>
    <row r="14" spans="3:11" ht="31.5" customHeight="1" x14ac:dyDescent="0.3">
      <c r="C14" s="177"/>
      <c r="D14" s="178" t="s">
        <v>188</v>
      </c>
      <c r="E14" s="197">
        <f>'Приложение 1'!AM37+'Приложение 1'!AC39</f>
        <v>10000</v>
      </c>
      <c r="F14" s="197">
        <v>6320.6</v>
      </c>
      <c r="G14" s="197">
        <v>6320.6</v>
      </c>
      <c r="H14" s="197">
        <v>6320.6</v>
      </c>
      <c r="I14" s="197">
        <v>6320.6</v>
      </c>
      <c r="J14" s="197">
        <v>6320.6</v>
      </c>
      <c r="K14" s="198">
        <f t="shared" si="4"/>
        <v>41603</v>
      </c>
    </row>
    <row r="15" spans="3:11" ht="26.4" x14ac:dyDescent="0.3">
      <c r="C15" s="177"/>
      <c r="D15" s="178" t="s">
        <v>189</v>
      </c>
      <c r="E15" s="197">
        <f>'Приложение 1'!AN37</f>
        <v>0</v>
      </c>
      <c r="F15" s="177">
        <v>0</v>
      </c>
      <c r="G15" s="177">
        <v>0</v>
      </c>
      <c r="H15" s="177">
        <v>0</v>
      </c>
      <c r="I15" s="177">
        <v>0</v>
      </c>
      <c r="J15" s="177">
        <v>0</v>
      </c>
      <c r="K15" s="198">
        <f t="shared" si="4"/>
        <v>0</v>
      </c>
    </row>
    <row r="16" spans="3:11" ht="52.8" x14ac:dyDescent="0.3">
      <c r="C16" s="182">
        <v>45689</v>
      </c>
      <c r="D16" s="183" t="s">
        <v>204</v>
      </c>
      <c r="E16" s="195">
        <f>E17+E18</f>
        <v>9707.5</v>
      </c>
      <c r="F16" s="199">
        <v>0</v>
      </c>
      <c r="G16" s="199">
        <v>0</v>
      </c>
      <c r="H16" s="199">
        <v>0</v>
      </c>
      <c r="I16" s="199">
        <v>0</v>
      </c>
      <c r="J16" s="199">
        <v>0</v>
      </c>
      <c r="K16" s="196">
        <f t="shared" si="4"/>
        <v>9707.5</v>
      </c>
    </row>
    <row r="17" spans="3:11" ht="22.5" customHeight="1" x14ac:dyDescent="0.3">
      <c r="C17" s="177"/>
      <c r="D17" s="178" t="s">
        <v>188</v>
      </c>
      <c r="E17" s="200">
        <f>'Приложение 1'!AM46+'Приложение 1'!AC47</f>
        <v>9707.5</v>
      </c>
      <c r="F17" s="200">
        <v>0</v>
      </c>
      <c r="G17" s="200">
        <v>0</v>
      </c>
      <c r="H17" s="200">
        <v>0</v>
      </c>
      <c r="I17" s="200">
        <v>0</v>
      </c>
      <c r="J17" s="200">
        <v>0</v>
      </c>
      <c r="K17" s="198">
        <f t="shared" si="4"/>
        <v>9707.5</v>
      </c>
    </row>
    <row r="18" spans="3:11" ht="26.4" x14ac:dyDescent="0.3">
      <c r="C18" s="177"/>
      <c r="D18" s="178" t="s">
        <v>189</v>
      </c>
      <c r="E18" s="200">
        <f>'Приложение 1'!AN46</f>
        <v>0</v>
      </c>
      <c r="F18" s="200">
        <v>0</v>
      </c>
      <c r="G18" s="200">
        <v>0</v>
      </c>
      <c r="H18" s="200">
        <v>0</v>
      </c>
      <c r="I18" s="200">
        <v>0</v>
      </c>
      <c r="J18" s="200">
        <v>0</v>
      </c>
      <c r="K18" s="198">
        <f t="shared" si="4"/>
        <v>0</v>
      </c>
    </row>
    <row r="19" spans="3:11" ht="79.2" x14ac:dyDescent="0.3">
      <c r="C19" s="182">
        <v>45717</v>
      </c>
      <c r="D19" s="183" t="s">
        <v>205</v>
      </c>
      <c r="E19" s="195">
        <f>'Приложение 1'!AC50</f>
        <v>29915.4</v>
      </c>
      <c r="F19" s="195">
        <f>'Приложение 1'!AD54</f>
        <v>59524.5</v>
      </c>
      <c r="G19" s="195">
        <f>'Приложение 1'!AE50</f>
        <v>64355.1</v>
      </c>
      <c r="H19" s="195">
        <f>G19</f>
        <v>64355.1</v>
      </c>
      <c r="I19" s="195">
        <f>H19</f>
        <v>64355.1</v>
      </c>
      <c r="J19" s="195">
        <f>I19</f>
        <v>64355.1</v>
      </c>
      <c r="K19" s="196">
        <f>SUM(E19:J19)</f>
        <v>346860.3</v>
      </c>
    </row>
    <row r="20" spans="3:11" ht="27" customHeight="1" x14ac:dyDescent="0.3">
      <c r="C20" s="184">
        <v>2</v>
      </c>
      <c r="D20" s="185" t="s">
        <v>192</v>
      </c>
      <c r="E20" s="186">
        <v>34536.9</v>
      </c>
      <c r="F20" s="186">
        <v>36536.9</v>
      </c>
      <c r="G20" s="186">
        <v>38536.9</v>
      </c>
      <c r="H20" s="186">
        <v>38536.9</v>
      </c>
      <c r="I20" s="186">
        <v>38536.9</v>
      </c>
      <c r="J20" s="186">
        <v>38536.9</v>
      </c>
      <c r="K20" s="186">
        <f t="shared" si="4"/>
        <v>225221.4</v>
      </c>
    </row>
    <row r="21" spans="3:11" ht="24.75" customHeight="1" x14ac:dyDescent="0.3">
      <c r="C21" s="177"/>
      <c r="D21" s="178" t="s">
        <v>193</v>
      </c>
      <c r="E21" s="38">
        <v>34536.9</v>
      </c>
      <c r="F21" s="38">
        <v>36536.9</v>
      </c>
      <c r="G21" s="38">
        <v>38536.9</v>
      </c>
      <c r="H21" s="38">
        <v>38536.9</v>
      </c>
      <c r="I21" s="38">
        <v>38536.9</v>
      </c>
      <c r="J21" s="38">
        <v>38536.9</v>
      </c>
      <c r="K21" s="38">
        <f t="shared" si="4"/>
        <v>225221.4</v>
      </c>
    </row>
    <row r="22" spans="3:11" ht="26.4" x14ac:dyDescent="0.3">
      <c r="C22" s="177"/>
      <c r="D22" s="179" t="s">
        <v>189</v>
      </c>
      <c r="E22" s="122">
        <v>0</v>
      </c>
      <c r="F22" s="122">
        <v>0</v>
      </c>
      <c r="G22" s="122">
        <v>0</v>
      </c>
      <c r="H22" s="122">
        <v>0</v>
      </c>
      <c r="I22" s="122">
        <v>0</v>
      </c>
      <c r="J22" s="122">
        <v>0</v>
      </c>
      <c r="K22" s="122">
        <v>0</v>
      </c>
    </row>
    <row r="23" spans="3:11" x14ac:dyDescent="0.3">
      <c r="C23" s="171"/>
    </row>
  </sheetData>
  <mergeCells count="2">
    <mergeCell ref="E3:K3"/>
    <mergeCell ref="D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5"/>
  <sheetViews>
    <sheetView zoomScale="75" zoomScaleNormal="75" workbookViewId="0">
      <selection activeCell="A8" sqref="A8:B8"/>
    </sheetView>
  </sheetViews>
  <sheetFormatPr defaultRowHeight="14.4" x14ac:dyDescent="0.3"/>
  <sheetData>
    <row r="6" spans="1:16" x14ac:dyDescent="0.3">
      <c r="A6" s="339" t="s">
        <v>28</v>
      </c>
      <c r="B6" s="340"/>
      <c r="C6" s="343" t="s">
        <v>29</v>
      </c>
      <c r="D6" s="343" t="s">
        <v>30</v>
      </c>
      <c r="E6" s="345" t="s">
        <v>31</v>
      </c>
      <c r="F6" s="346"/>
      <c r="G6" s="346"/>
      <c r="H6" s="346"/>
      <c r="I6" s="347" t="s">
        <v>32</v>
      </c>
      <c r="J6" s="347"/>
      <c r="K6" s="347"/>
      <c r="L6" s="347"/>
      <c r="M6" s="338" t="s">
        <v>33</v>
      </c>
      <c r="N6" s="338"/>
      <c r="O6" s="338"/>
      <c r="P6" s="338"/>
    </row>
    <row r="7" spans="1:16" ht="356.4" x14ac:dyDescent="0.3">
      <c r="A7" s="341"/>
      <c r="B7" s="342"/>
      <c r="C7" s="344"/>
      <c r="D7" s="344"/>
      <c r="E7" s="34" t="s">
        <v>34</v>
      </c>
      <c r="F7" s="34" t="s">
        <v>35</v>
      </c>
      <c r="G7" s="34" t="s">
        <v>36</v>
      </c>
      <c r="H7" s="35"/>
      <c r="I7" s="35" t="s">
        <v>37</v>
      </c>
      <c r="J7" s="35"/>
      <c r="K7" s="35" t="s">
        <v>38</v>
      </c>
      <c r="L7" s="35" t="s">
        <v>39</v>
      </c>
      <c r="M7" s="36" t="s">
        <v>40</v>
      </c>
      <c r="N7" s="35" t="s">
        <v>41</v>
      </c>
      <c r="O7" s="35" t="s">
        <v>42</v>
      </c>
      <c r="P7" s="35" t="s">
        <v>43</v>
      </c>
    </row>
    <row r="8" spans="1:16" ht="285" customHeight="1" x14ac:dyDescent="0.3">
      <c r="A8" s="336"/>
      <c r="B8" s="337"/>
      <c r="C8" s="37" t="s">
        <v>45</v>
      </c>
      <c r="D8" s="37">
        <v>1</v>
      </c>
      <c r="E8" s="38">
        <v>5300000</v>
      </c>
      <c r="F8" s="39">
        <v>5500000</v>
      </c>
      <c r="G8" s="39">
        <v>5700000</v>
      </c>
      <c r="H8" s="40"/>
      <c r="I8" s="39">
        <f>AVERAGE(E8:H8)</f>
        <v>5500000</v>
      </c>
      <c r="J8" s="39"/>
      <c r="K8" s="40">
        <f>STDEVA(E8,F8,G8:H8)</f>
        <v>200000</v>
      </c>
      <c r="L8" s="40">
        <f>K8/I8*100</f>
        <v>3.6363636363636362</v>
      </c>
      <c r="M8" s="40"/>
      <c r="N8" s="40"/>
      <c r="O8" s="329">
        <f>I8</f>
        <v>5500000</v>
      </c>
      <c r="P8" s="331">
        <f>D8*O8</f>
        <v>5500000</v>
      </c>
    </row>
    <row r="9" spans="1:16" x14ac:dyDescent="0.3">
      <c r="A9" s="333" t="s">
        <v>46</v>
      </c>
      <c r="B9" s="333"/>
      <c r="C9" s="333"/>
      <c r="D9" s="333"/>
      <c r="E9" s="41">
        <f>E8</f>
        <v>5300000</v>
      </c>
      <c r="F9" s="41">
        <f>F8</f>
        <v>5500000</v>
      </c>
      <c r="G9" s="334">
        <f>G8</f>
        <v>5700000</v>
      </c>
      <c r="H9" s="334"/>
      <c r="I9" s="335">
        <f>AVERAGE(E9:H9)</f>
        <v>5500000</v>
      </c>
      <c r="J9" s="335"/>
      <c r="K9" s="42">
        <f>STDEVA(E9:H9)</f>
        <v>200000</v>
      </c>
      <c r="L9" s="42">
        <f>K9/I9*100</f>
        <v>3.6363636363636362</v>
      </c>
      <c r="M9" s="43"/>
      <c r="N9" s="43"/>
      <c r="O9" s="330"/>
      <c r="P9" s="332"/>
    </row>
    <row r="15" spans="1:16" x14ac:dyDescent="0.3">
      <c r="C15" t="s">
        <v>44</v>
      </c>
    </row>
  </sheetData>
  <mergeCells count="12">
    <mergeCell ref="M6:P6"/>
    <mergeCell ref="A6:B7"/>
    <mergeCell ref="C6:C7"/>
    <mergeCell ref="D6:D7"/>
    <mergeCell ref="E6:H6"/>
    <mergeCell ref="I6:L6"/>
    <mergeCell ref="O8:O9"/>
    <mergeCell ref="P8:P9"/>
    <mergeCell ref="A9:D9"/>
    <mergeCell ref="G9:H9"/>
    <mergeCell ref="I9:J9"/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Приложение 1</vt:lpstr>
      <vt:lpstr>объемы финансирования</vt:lpstr>
      <vt:lpstr>Лист1</vt:lpstr>
      <vt:lpstr>'объемы финансирования'!_bookmark3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2025-12-30T11:12:13Z</dcterms:modified>
</cp:coreProperties>
</file>